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240" yWindow="105" windowWidth="14805" windowHeight="8010" tabRatio="934" firstSheet="11" activeTab="11"/>
  </bookViews>
  <sheets>
    <sheet name="Кон-ты" sheetId="3" state="hidden" r:id="rId1"/>
    <sheet name="Спорт" sheetId="12" state="hidden" r:id="rId2"/>
    <sheet name="Рег-ия" sheetId="13" state="hidden" r:id="rId3"/>
    <sheet name="Рег-ия (2)" sheetId="45" state="hidden" r:id="rId4"/>
    <sheet name="Лист2" sheetId="43" state="hidden" r:id="rId5"/>
    <sheet name="1" sheetId="4" state="hidden" r:id="rId6"/>
    <sheet name="Лист1" sheetId="37" state="hidden" r:id="rId7"/>
    <sheet name="1-Абс" sheetId="5" state="hidden" r:id="rId8"/>
    <sheet name="2" sheetId="38" state="hidden" r:id="rId9"/>
    <sheet name="Лист3" sheetId="39" state="hidden" r:id="rId10"/>
    <sheet name="2-Абс" sheetId="24" state="hidden" r:id="rId11"/>
    <sheet name="Е3" sheetId="14" r:id="rId12"/>
    <sheet name="Хобби" sheetId="42" state="hidden" r:id="rId13"/>
    <sheet name="Лайт" sheetId="44" state="hidden" r:id="rId14"/>
    <sheet name="Лист4" sheetId="46" r:id="rId15"/>
  </sheets>
  <definedNames>
    <definedName name="_xlnm._FilterDatabase" localSheetId="5" hidden="1">'1'!$A$2:$Z$21</definedName>
    <definedName name="_xlnm._FilterDatabase" localSheetId="8" hidden="1">'2'!$A$2:$Z$19</definedName>
    <definedName name="_xlnm._FilterDatabase" localSheetId="2" hidden="1">'Рег-ия'!$B$9:$G$9</definedName>
    <definedName name="_xlnm._FilterDatabase" localSheetId="3" hidden="1">'Рег-ия (2)'!$B$9:$G$9</definedName>
    <definedName name="_xlnm._FilterDatabase" localSheetId="1" hidden="1">Спорт!$A$1:$J$327</definedName>
    <definedName name="ATV">'Кон-ты'!$C$6</definedName>
    <definedName name="КВ1" localSheetId="8">'Кон-ты'!#REF!</definedName>
    <definedName name="КВ1" localSheetId="10">'Кон-ты'!#REF!</definedName>
    <definedName name="КВ1" localSheetId="13">'Кон-ты'!#REF!</definedName>
    <definedName name="КВ1" localSheetId="3">'Кон-ты'!#REF!</definedName>
    <definedName name="КВ1" localSheetId="12">'Кон-ты'!#REF!</definedName>
    <definedName name="КВ1">'Кон-ты'!#REF!</definedName>
    <definedName name="КВ2" localSheetId="8">'Кон-ты'!#REF!</definedName>
    <definedName name="КВ2" localSheetId="10">'Кон-ты'!#REF!</definedName>
    <definedName name="КВ2" localSheetId="13">'Кон-ты'!#REF!</definedName>
    <definedName name="КВ2" localSheetId="3">'Кон-ты'!#REF!</definedName>
    <definedName name="КВ2" localSheetId="12">'Кон-ты'!#REF!</definedName>
    <definedName name="КВ2">'Кон-ты'!#REF!</definedName>
    <definedName name="_xlnm.Print_Area" localSheetId="5">'1'!$A$1:$Z$92</definedName>
    <definedName name="_xlnm.Print_Area" localSheetId="8">'2'!$A$1:$Z$71</definedName>
    <definedName name="_xlnm.Print_Area" localSheetId="13">Лайт!$A$1:$K$18</definedName>
    <definedName name="_xlnm.Print_Area" localSheetId="3">'Рег-ия (2)'!$A$1:$H$45</definedName>
    <definedName name="_xlnm.Print_Area" localSheetId="12">Хобби!$A$1:$L$51</definedName>
    <definedName name="пр">'Кон-ты'!$C$3</definedName>
    <definedName name="хобби">'Кон-ты'!$C$4</definedName>
    <definedName name="ЧР">'Кон-ты'!$C$2</definedName>
    <definedName name="Юниоры">'Кон-ты'!$C$3</definedName>
  </definedNames>
  <calcPr calcId="145621"/>
</workbook>
</file>

<file path=xl/calcChain.xml><?xml version="1.0" encoding="utf-8"?>
<calcChain xmlns="http://schemas.openxmlformats.org/spreadsheetml/2006/main">
  <c r="I11" i="14" l="1"/>
  <c r="I12" i="14"/>
  <c r="I13" i="14"/>
  <c r="I14" i="14"/>
  <c r="I15" i="14"/>
  <c r="I16" i="14"/>
  <c r="E45" i="45" l="1"/>
  <c r="A45" i="45"/>
  <c r="H44" i="45"/>
  <c r="F38" i="45"/>
  <c r="E38" i="45"/>
  <c r="D38" i="45"/>
  <c r="C38" i="45"/>
  <c r="G29" i="45"/>
  <c r="F29" i="45"/>
  <c r="E29" i="45"/>
  <c r="D29" i="45"/>
  <c r="C29" i="45"/>
  <c r="F6" i="45"/>
  <c r="A6" i="45"/>
  <c r="J18" i="42"/>
  <c r="J20" i="42"/>
  <c r="H34" i="42"/>
  <c r="H26" i="42"/>
  <c r="H23" i="42"/>
  <c r="H40" i="42"/>
  <c r="H41" i="42"/>
  <c r="H37" i="42"/>
  <c r="H42" i="42"/>
  <c r="H36" i="42"/>
  <c r="H32" i="42"/>
  <c r="H39" i="42"/>
  <c r="A3" i="44" l="1"/>
  <c r="H12" i="44"/>
  <c r="J11" i="44"/>
  <c r="H11" i="44"/>
  <c r="J3" i="44"/>
  <c r="F3" i="44"/>
  <c r="J3" i="42"/>
  <c r="K45" i="42"/>
  <c r="J35" i="42"/>
  <c r="K35" i="42" s="1"/>
  <c r="J38" i="42"/>
  <c r="K43" i="42"/>
  <c r="J39" i="42"/>
  <c r="J32" i="42"/>
  <c r="K32" i="42" s="1"/>
  <c r="J36" i="42"/>
  <c r="J37" i="42"/>
  <c r="J23" i="42"/>
  <c r="J26" i="42"/>
  <c r="J29" i="42"/>
  <c r="J34" i="42"/>
  <c r="K34" i="42" s="1"/>
  <c r="J30" i="42"/>
  <c r="J33" i="42"/>
  <c r="H33" i="42"/>
  <c r="J24" i="42"/>
  <c r="H24" i="42"/>
  <c r="J27" i="42"/>
  <c r="H27" i="42"/>
  <c r="J31" i="42"/>
  <c r="H31" i="42"/>
  <c r="J28" i="42"/>
  <c r="H28" i="42"/>
  <c r="J19" i="42"/>
  <c r="H19" i="42"/>
  <c r="H20" i="42"/>
  <c r="J21" i="42"/>
  <c r="H21" i="42"/>
  <c r="J25" i="42"/>
  <c r="H25" i="42"/>
  <c r="J17" i="42"/>
  <c r="H17" i="42"/>
  <c r="H22" i="42"/>
  <c r="J15" i="42"/>
  <c r="H15" i="42"/>
  <c r="J16" i="42"/>
  <c r="H16" i="42"/>
  <c r="H18" i="42"/>
  <c r="J14" i="42"/>
  <c r="H14" i="42"/>
  <c r="J13" i="42"/>
  <c r="H13" i="42"/>
  <c r="J11" i="42"/>
  <c r="H11" i="42"/>
  <c r="J12" i="42"/>
  <c r="H12" i="42"/>
  <c r="A3" i="42"/>
  <c r="E84" i="13"/>
  <c r="H44" i="13"/>
  <c r="H83" i="13" s="1"/>
  <c r="K15" i="42" l="1"/>
  <c r="K14" i="42"/>
  <c r="K22" i="42"/>
  <c r="K11" i="44"/>
  <c r="K21" i="42"/>
  <c r="K23" i="42"/>
  <c r="K39" i="42"/>
  <c r="K11" i="42"/>
  <c r="K42" i="42"/>
  <c r="K12" i="42"/>
  <c r="K13" i="42"/>
  <c r="K28" i="42"/>
  <c r="K33" i="42"/>
  <c r="K40" i="42"/>
  <c r="K19" i="42"/>
  <c r="K31" i="42"/>
  <c r="K24" i="42"/>
  <c r="K30" i="42"/>
  <c r="K16" i="42"/>
  <c r="K26" i="42"/>
  <c r="K18" i="42"/>
  <c r="K25" i="42"/>
  <c r="K20" i="42"/>
  <c r="K29" i="42"/>
  <c r="K37" i="42"/>
  <c r="K36" i="42"/>
  <c r="K17" i="42"/>
  <c r="K27" i="42"/>
  <c r="K41" i="42"/>
  <c r="K38" i="42"/>
  <c r="K44" i="42"/>
  <c r="F3" i="42"/>
  <c r="I41" i="24" l="1"/>
  <c r="F41" i="24"/>
  <c r="H41" i="24" s="1"/>
  <c r="D41" i="24"/>
  <c r="C41" i="24"/>
  <c r="I40" i="24"/>
  <c r="F40" i="24"/>
  <c r="H40" i="24" s="1"/>
  <c r="D40" i="24"/>
  <c r="C40" i="24"/>
  <c r="L39" i="24"/>
  <c r="K39" i="24"/>
  <c r="I39" i="24"/>
  <c r="F39" i="24"/>
  <c r="H39" i="24" s="1"/>
  <c r="D39" i="24"/>
  <c r="C39" i="24"/>
  <c r="L38" i="24"/>
  <c r="I38" i="24"/>
  <c r="K38" i="24" s="1"/>
  <c r="F38" i="24"/>
  <c r="H38" i="24" s="1"/>
  <c r="D38" i="24"/>
  <c r="C38" i="24"/>
  <c r="L37" i="24"/>
  <c r="I37" i="24"/>
  <c r="K37" i="24" s="1"/>
  <c r="H37" i="24"/>
  <c r="F37" i="24"/>
  <c r="D37" i="24"/>
  <c r="C37" i="24"/>
  <c r="Z36" i="24"/>
  <c r="V36" i="24"/>
  <c r="L36" i="24"/>
  <c r="N36" i="24" s="1"/>
  <c r="I36" i="24"/>
  <c r="K36" i="24" s="1"/>
  <c r="F36" i="24"/>
  <c r="H36" i="24" s="1"/>
  <c r="D36" i="24"/>
  <c r="C36" i="24"/>
  <c r="Z35" i="24"/>
  <c r="V35" i="24"/>
  <c r="L35" i="24"/>
  <c r="N35" i="24" s="1"/>
  <c r="I35" i="24"/>
  <c r="K35" i="24" s="1"/>
  <c r="F35" i="24"/>
  <c r="H35" i="24" s="1"/>
  <c r="D35" i="24"/>
  <c r="C35" i="24"/>
  <c r="Z34" i="24"/>
  <c r="V34" i="24"/>
  <c r="L34" i="24"/>
  <c r="N34" i="24" s="1"/>
  <c r="I34" i="24"/>
  <c r="K34" i="24" s="1"/>
  <c r="F34" i="24"/>
  <c r="H34" i="24" s="1"/>
  <c r="D34" i="24"/>
  <c r="C34" i="24"/>
  <c r="Z33" i="24"/>
  <c r="V33" i="24"/>
  <c r="L33" i="24"/>
  <c r="N33" i="24" s="1"/>
  <c r="I33" i="24"/>
  <c r="K33" i="24" s="1"/>
  <c r="F33" i="24"/>
  <c r="H33" i="24" s="1"/>
  <c r="D33" i="24"/>
  <c r="C33" i="24"/>
  <c r="Z32" i="24"/>
  <c r="V32" i="24"/>
  <c r="L32" i="24"/>
  <c r="N32" i="24" s="1"/>
  <c r="I32" i="24"/>
  <c r="K32" i="24" s="1"/>
  <c r="F32" i="24"/>
  <c r="H32" i="24" s="1"/>
  <c r="D32" i="24"/>
  <c r="C32" i="24"/>
  <c r="Z31" i="24"/>
  <c r="V31" i="24"/>
  <c r="L31" i="24"/>
  <c r="N31" i="24" s="1"/>
  <c r="I31" i="24"/>
  <c r="K31" i="24" s="1"/>
  <c r="F31" i="24"/>
  <c r="H31" i="24" s="1"/>
  <c r="D31" i="24"/>
  <c r="C31" i="24"/>
  <c r="Z30" i="24"/>
  <c r="V30" i="24"/>
  <c r="L30" i="24"/>
  <c r="N30" i="24" s="1"/>
  <c r="K30" i="24"/>
  <c r="I30" i="24"/>
  <c r="F30" i="24"/>
  <c r="H30" i="24" s="1"/>
  <c r="D30" i="24"/>
  <c r="C30" i="24"/>
  <c r="Z29" i="24"/>
  <c r="V29" i="24"/>
  <c r="L29" i="24"/>
  <c r="N29" i="24" s="1"/>
  <c r="I29" i="24"/>
  <c r="K29" i="24" s="1"/>
  <c r="F29" i="24"/>
  <c r="H29" i="24" s="1"/>
  <c r="D29" i="24"/>
  <c r="C29" i="24"/>
  <c r="Z28" i="24"/>
  <c r="V28" i="24"/>
  <c r="L28" i="24"/>
  <c r="N28" i="24" s="1"/>
  <c r="I28" i="24"/>
  <c r="K28" i="24" s="1"/>
  <c r="F28" i="24"/>
  <c r="H28" i="24" s="1"/>
  <c r="D28" i="24"/>
  <c r="C28" i="24"/>
  <c r="Z27" i="24"/>
  <c r="V27" i="24"/>
  <c r="N27" i="24"/>
  <c r="L27" i="24"/>
  <c r="I27" i="24"/>
  <c r="K27" i="24" s="1"/>
  <c r="F27" i="24"/>
  <c r="H27" i="24" s="1"/>
  <c r="D27" i="24"/>
  <c r="C27" i="24"/>
  <c r="Z26" i="24"/>
  <c r="V26" i="24"/>
  <c r="L26" i="24"/>
  <c r="N26" i="24" s="1"/>
  <c r="I26" i="24"/>
  <c r="K26" i="24" s="1"/>
  <c r="F26" i="24"/>
  <c r="H26" i="24" s="1"/>
  <c r="D26" i="24"/>
  <c r="C26" i="24"/>
  <c r="Z25" i="24"/>
  <c r="V25" i="24"/>
  <c r="L25" i="24"/>
  <c r="N25" i="24" s="1"/>
  <c r="I25" i="24"/>
  <c r="K25" i="24" s="1"/>
  <c r="H25" i="24"/>
  <c r="F25" i="24"/>
  <c r="D25" i="24"/>
  <c r="C25" i="24"/>
  <c r="Z24" i="24"/>
  <c r="V24" i="24"/>
  <c r="L24" i="24"/>
  <c r="N24" i="24" s="1"/>
  <c r="I24" i="24"/>
  <c r="K24" i="24" s="1"/>
  <c r="F24" i="24"/>
  <c r="H24" i="24" s="1"/>
  <c r="D24" i="24"/>
  <c r="C24" i="24"/>
  <c r="Z23" i="24"/>
  <c r="V23" i="24"/>
  <c r="L23" i="24"/>
  <c r="N23" i="24" s="1"/>
  <c r="I23" i="24"/>
  <c r="K23" i="24" s="1"/>
  <c r="F23" i="24"/>
  <c r="H23" i="24" s="1"/>
  <c r="D23" i="24"/>
  <c r="C23" i="24"/>
  <c r="Z22" i="24"/>
  <c r="V22" i="24"/>
  <c r="L22" i="24"/>
  <c r="N22" i="24" s="1"/>
  <c r="I22" i="24"/>
  <c r="K22" i="24" s="1"/>
  <c r="F22" i="24"/>
  <c r="H22" i="24" s="1"/>
  <c r="D22" i="24"/>
  <c r="C22" i="24"/>
  <c r="Z21" i="24"/>
  <c r="V21" i="24"/>
  <c r="L21" i="24"/>
  <c r="N21" i="24" s="1"/>
  <c r="I21" i="24"/>
  <c r="K21" i="24" s="1"/>
  <c r="F21" i="24"/>
  <c r="H21" i="24" s="1"/>
  <c r="D21" i="24"/>
  <c r="C21" i="24"/>
  <c r="Z20" i="24"/>
  <c r="V20" i="24"/>
  <c r="L20" i="24"/>
  <c r="N20" i="24" s="1"/>
  <c r="I20" i="24"/>
  <c r="K20" i="24" s="1"/>
  <c r="F20" i="24"/>
  <c r="H20" i="24" s="1"/>
  <c r="D20" i="24"/>
  <c r="C20" i="24"/>
  <c r="Z19" i="24"/>
  <c r="V19" i="24"/>
  <c r="N19" i="24"/>
  <c r="L19" i="24"/>
  <c r="I19" i="24"/>
  <c r="K19" i="24" s="1"/>
  <c r="F19" i="24"/>
  <c r="H19" i="24" s="1"/>
  <c r="D19" i="24"/>
  <c r="C19" i="24"/>
  <c r="Z18" i="24"/>
  <c r="V18" i="24"/>
  <c r="L18" i="24"/>
  <c r="N18" i="24" s="1"/>
  <c r="I18" i="24"/>
  <c r="K18" i="24" s="1"/>
  <c r="F18" i="24"/>
  <c r="H18" i="24" s="1"/>
  <c r="D18" i="24"/>
  <c r="C18" i="24"/>
  <c r="Z17" i="24"/>
  <c r="V17" i="24"/>
  <c r="L17" i="24"/>
  <c r="N17" i="24" s="1"/>
  <c r="I17" i="24"/>
  <c r="K17" i="24" s="1"/>
  <c r="F17" i="24"/>
  <c r="H17" i="24" s="1"/>
  <c r="D17" i="24"/>
  <c r="C17" i="24"/>
  <c r="Z16" i="24"/>
  <c r="V16" i="24"/>
  <c r="L16" i="24"/>
  <c r="N16" i="24" s="1"/>
  <c r="I16" i="24"/>
  <c r="K16" i="24" s="1"/>
  <c r="F16" i="24"/>
  <c r="H16" i="24" s="1"/>
  <c r="D16" i="24"/>
  <c r="C16" i="24"/>
  <c r="Z15" i="24"/>
  <c r="V15" i="24"/>
  <c r="L15" i="24"/>
  <c r="N15" i="24" s="1"/>
  <c r="I15" i="24"/>
  <c r="K15" i="24" s="1"/>
  <c r="F15" i="24"/>
  <c r="H15" i="24" s="1"/>
  <c r="D15" i="24"/>
  <c r="C15" i="24"/>
  <c r="Z14" i="24"/>
  <c r="V14" i="24"/>
  <c r="L14" i="24"/>
  <c r="N14" i="24" s="1"/>
  <c r="K14" i="24"/>
  <c r="I14" i="24"/>
  <c r="F14" i="24"/>
  <c r="H14" i="24" s="1"/>
  <c r="D14" i="24"/>
  <c r="C14" i="24"/>
  <c r="Z13" i="24"/>
  <c r="V13" i="24"/>
  <c r="L13" i="24"/>
  <c r="N13" i="24" s="1"/>
  <c r="I13" i="24"/>
  <c r="K13" i="24" s="1"/>
  <c r="F13" i="24"/>
  <c r="H13" i="24" s="1"/>
  <c r="D13" i="24"/>
  <c r="C13" i="24"/>
  <c r="Z12" i="24"/>
  <c r="V12" i="24"/>
  <c r="L12" i="24"/>
  <c r="N12" i="24" s="1"/>
  <c r="I12" i="24"/>
  <c r="K12" i="24" s="1"/>
  <c r="F12" i="24"/>
  <c r="H12" i="24" s="1"/>
  <c r="D12" i="24"/>
  <c r="C12" i="24"/>
  <c r="Z11" i="24"/>
  <c r="V11" i="24"/>
  <c r="L11" i="24"/>
  <c r="N11" i="24" s="1"/>
  <c r="I11" i="24"/>
  <c r="K11" i="24" s="1"/>
  <c r="F11" i="24"/>
  <c r="H11" i="24" s="1"/>
  <c r="D11" i="24"/>
  <c r="C11" i="24"/>
  <c r="Z10" i="24"/>
  <c r="V10" i="24"/>
  <c r="L10" i="24"/>
  <c r="N10" i="24" s="1"/>
  <c r="I10" i="24"/>
  <c r="K10" i="24" s="1"/>
  <c r="F10" i="24"/>
  <c r="H10" i="24" s="1"/>
  <c r="D10" i="24"/>
  <c r="C10" i="24"/>
  <c r="Z9" i="24"/>
  <c r="V9" i="24"/>
  <c r="L9" i="24"/>
  <c r="N9" i="24" s="1"/>
  <c r="I9" i="24"/>
  <c r="K9" i="24" s="1"/>
  <c r="H9" i="24"/>
  <c r="F9" i="24"/>
  <c r="D9" i="24"/>
  <c r="C9" i="24"/>
  <c r="Z8" i="24"/>
  <c r="V8" i="24"/>
  <c r="L8" i="24"/>
  <c r="N8" i="24" s="1"/>
  <c r="I8" i="24"/>
  <c r="K8" i="24" s="1"/>
  <c r="F8" i="24"/>
  <c r="H8" i="24" s="1"/>
  <c r="D8" i="24"/>
  <c r="C8" i="24"/>
  <c r="Z7" i="24"/>
  <c r="V7" i="24"/>
  <c r="L7" i="24"/>
  <c r="N7" i="24" s="1"/>
  <c r="I7" i="24"/>
  <c r="K7" i="24" s="1"/>
  <c r="F7" i="24"/>
  <c r="H7" i="24" s="1"/>
  <c r="D7" i="24"/>
  <c r="C7" i="24"/>
  <c r="Z6" i="24"/>
  <c r="V6" i="24"/>
  <c r="L6" i="24"/>
  <c r="N6" i="24" s="1"/>
  <c r="I6" i="24"/>
  <c r="K6" i="24" s="1"/>
  <c r="F6" i="24"/>
  <c r="H6" i="24" s="1"/>
  <c r="D6" i="24"/>
  <c r="C6" i="24"/>
  <c r="Z5" i="24"/>
  <c r="V5" i="24"/>
  <c r="L5" i="24"/>
  <c r="N5" i="24" s="1"/>
  <c r="I5" i="24"/>
  <c r="K5" i="24" s="1"/>
  <c r="F5" i="24"/>
  <c r="H5" i="24" s="1"/>
  <c r="D5" i="24"/>
  <c r="C5" i="24"/>
  <c r="Z4" i="24"/>
  <c r="V4" i="24"/>
  <c r="L4" i="24"/>
  <c r="N4" i="24" s="1"/>
  <c r="I4" i="24"/>
  <c r="K4" i="24" s="1"/>
  <c r="F4" i="24"/>
  <c r="H4" i="24" s="1"/>
  <c r="D4" i="24"/>
  <c r="C4" i="24"/>
  <c r="I71" i="38"/>
  <c r="F71" i="38"/>
  <c r="H71" i="38" s="1"/>
  <c r="D71" i="38"/>
  <c r="C71" i="38"/>
  <c r="I70" i="38"/>
  <c r="F70" i="38"/>
  <c r="H70" i="38" s="1"/>
  <c r="D70" i="38"/>
  <c r="C70" i="38"/>
  <c r="I69" i="38"/>
  <c r="F69" i="38"/>
  <c r="H69" i="38" s="1"/>
  <c r="D69" i="38"/>
  <c r="C69" i="38"/>
  <c r="V68" i="38"/>
  <c r="I68" i="38"/>
  <c r="K68" i="38" s="1"/>
  <c r="F68" i="38"/>
  <c r="H68" i="38" s="1"/>
  <c r="D68" i="38"/>
  <c r="C68" i="38"/>
  <c r="V67" i="38"/>
  <c r="I67" i="38"/>
  <c r="K67" i="38" s="1"/>
  <c r="F67" i="38"/>
  <c r="H67" i="38" s="1"/>
  <c r="D67" i="38"/>
  <c r="C67" i="38"/>
  <c r="V66" i="38"/>
  <c r="I66" i="38"/>
  <c r="K66" i="38" s="1"/>
  <c r="F66" i="38"/>
  <c r="H66" i="38" s="1"/>
  <c r="D66" i="38"/>
  <c r="C66" i="38"/>
  <c r="Z65" i="38"/>
  <c r="V65" i="38"/>
  <c r="I65" i="38"/>
  <c r="K65" i="38" s="1"/>
  <c r="F65" i="38"/>
  <c r="H65" i="38" s="1"/>
  <c r="D65" i="38"/>
  <c r="C65" i="38"/>
  <c r="Z64" i="38"/>
  <c r="V64" i="38"/>
  <c r="I64" i="38"/>
  <c r="K64" i="38" s="1"/>
  <c r="F64" i="38"/>
  <c r="H64" i="38" s="1"/>
  <c r="D64" i="38"/>
  <c r="C64" i="38"/>
  <c r="Z63" i="38"/>
  <c r="V63" i="38"/>
  <c r="I63" i="38"/>
  <c r="K63" i="38" s="1"/>
  <c r="F63" i="38"/>
  <c r="H63" i="38" s="1"/>
  <c r="D63" i="38"/>
  <c r="C63" i="38"/>
  <c r="Z62" i="38"/>
  <c r="V62" i="38"/>
  <c r="I62" i="38"/>
  <c r="K62" i="38" s="1"/>
  <c r="F62" i="38"/>
  <c r="H62" i="38" s="1"/>
  <c r="D62" i="38"/>
  <c r="C62" i="38"/>
  <c r="Z61" i="38"/>
  <c r="V61" i="38"/>
  <c r="I61" i="38"/>
  <c r="K61" i="38" s="1"/>
  <c r="F61" i="38"/>
  <c r="H61" i="38" s="1"/>
  <c r="D61" i="38"/>
  <c r="C61" i="38"/>
  <c r="Z60" i="38"/>
  <c r="V60" i="38"/>
  <c r="I60" i="38"/>
  <c r="K60" i="38" s="1"/>
  <c r="F60" i="38"/>
  <c r="H60" i="38" s="1"/>
  <c r="D60" i="38"/>
  <c r="C60" i="38"/>
  <c r="Z59" i="38"/>
  <c r="V59" i="38"/>
  <c r="I59" i="38"/>
  <c r="K59" i="38" s="1"/>
  <c r="F59" i="38"/>
  <c r="H59" i="38" s="1"/>
  <c r="D59" i="38"/>
  <c r="C59" i="38"/>
  <c r="Z58" i="38"/>
  <c r="V58" i="38"/>
  <c r="I58" i="38"/>
  <c r="K58" i="38" s="1"/>
  <c r="F58" i="38"/>
  <c r="H58" i="38" s="1"/>
  <c r="D58" i="38"/>
  <c r="C58" i="38"/>
  <c r="Z57" i="38"/>
  <c r="V57" i="38"/>
  <c r="I57" i="38"/>
  <c r="K57" i="38" s="1"/>
  <c r="F57" i="38"/>
  <c r="H57" i="38" s="1"/>
  <c r="D57" i="38"/>
  <c r="C57" i="38"/>
  <c r="Z56" i="38"/>
  <c r="V56" i="38"/>
  <c r="I56" i="38"/>
  <c r="K56" i="38" s="1"/>
  <c r="F56" i="38"/>
  <c r="H56" i="38" s="1"/>
  <c r="D56" i="38"/>
  <c r="C56" i="38"/>
  <c r="Z55" i="38"/>
  <c r="V55" i="38"/>
  <c r="I55" i="38"/>
  <c r="K55" i="38" s="1"/>
  <c r="F55" i="38"/>
  <c r="H55" i="38" s="1"/>
  <c r="D55" i="38"/>
  <c r="C55" i="38"/>
  <c r="Z53" i="38"/>
  <c r="V53" i="38"/>
  <c r="I53" i="38"/>
  <c r="K53" i="38" s="1"/>
  <c r="F53" i="38"/>
  <c r="H53" i="38" s="1"/>
  <c r="D53" i="38"/>
  <c r="C53" i="38"/>
  <c r="Z52" i="38"/>
  <c r="V52" i="38"/>
  <c r="I52" i="38"/>
  <c r="K52" i="38" s="1"/>
  <c r="F52" i="38"/>
  <c r="H52" i="38" s="1"/>
  <c r="D52" i="38"/>
  <c r="C52" i="38"/>
  <c r="Z51" i="38"/>
  <c r="V51" i="38"/>
  <c r="I51" i="38"/>
  <c r="K51" i="38" s="1"/>
  <c r="F51" i="38"/>
  <c r="H51" i="38" s="1"/>
  <c r="D51" i="38"/>
  <c r="C51" i="38"/>
  <c r="Z49" i="38"/>
  <c r="V49" i="38"/>
  <c r="I49" i="38"/>
  <c r="K49" i="38" s="1"/>
  <c r="F49" i="38"/>
  <c r="H49" i="38" s="1"/>
  <c r="D49" i="38"/>
  <c r="C49" i="38"/>
  <c r="Z48" i="38"/>
  <c r="V48" i="38"/>
  <c r="I48" i="38"/>
  <c r="K48" i="38" s="1"/>
  <c r="F48" i="38"/>
  <c r="H48" i="38" s="1"/>
  <c r="D48" i="38"/>
  <c r="C48" i="38"/>
  <c r="Z47" i="38"/>
  <c r="V47" i="38"/>
  <c r="I47" i="38"/>
  <c r="K47" i="38" s="1"/>
  <c r="F47" i="38"/>
  <c r="H47" i="38" s="1"/>
  <c r="D47" i="38"/>
  <c r="C47" i="38"/>
  <c r="Z46" i="38"/>
  <c r="V46" i="38"/>
  <c r="I46" i="38"/>
  <c r="K46" i="38" s="1"/>
  <c r="F46" i="38"/>
  <c r="H46" i="38" s="1"/>
  <c r="D46" i="38"/>
  <c r="C46" i="38"/>
  <c r="L44" i="38"/>
  <c r="I44" i="38"/>
  <c r="K44" i="38" s="1"/>
  <c r="F44" i="38"/>
  <c r="H44" i="38" s="1"/>
  <c r="D44" i="38"/>
  <c r="C44" i="38"/>
  <c r="L43" i="38"/>
  <c r="I43" i="38"/>
  <c r="K43" i="38" s="1"/>
  <c r="F43" i="38"/>
  <c r="H43" i="38" s="1"/>
  <c r="D43" i="38"/>
  <c r="C43" i="38"/>
  <c r="Z42" i="38"/>
  <c r="V42" i="38"/>
  <c r="L42" i="38"/>
  <c r="N42" i="38" s="1"/>
  <c r="I42" i="38"/>
  <c r="K42" i="38" s="1"/>
  <c r="F42" i="38"/>
  <c r="H42" i="38" s="1"/>
  <c r="U42" i="38" s="1"/>
  <c r="D42" i="38"/>
  <c r="C42" i="38"/>
  <c r="Z41" i="38"/>
  <c r="V41" i="38"/>
  <c r="L41" i="38"/>
  <c r="N41" i="38" s="1"/>
  <c r="I41" i="38"/>
  <c r="K41" i="38" s="1"/>
  <c r="F41" i="38"/>
  <c r="H41" i="38" s="1"/>
  <c r="D41" i="38"/>
  <c r="C41" i="38"/>
  <c r="Z40" i="38"/>
  <c r="V40" i="38"/>
  <c r="L40" i="38"/>
  <c r="N40" i="38" s="1"/>
  <c r="I40" i="38"/>
  <c r="K40" i="38" s="1"/>
  <c r="F40" i="38"/>
  <c r="H40" i="38" s="1"/>
  <c r="D40" i="38"/>
  <c r="C40" i="38"/>
  <c r="Z39" i="38"/>
  <c r="V39" i="38"/>
  <c r="L39" i="38"/>
  <c r="N39" i="38" s="1"/>
  <c r="I39" i="38"/>
  <c r="K39" i="38" s="1"/>
  <c r="F39" i="38"/>
  <c r="H39" i="38" s="1"/>
  <c r="D39" i="38"/>
  <c r="C39" i="38"/>
  <c r="Z38" i="38"/>
  <c r="V38" i="38"/>
  <c r="L38" i="38"/>
  <c r="N38" i="38" s="1"/>
  <c r="I38" i="38"/>
  <c r="K38" i="38" s="1"/>
  <c r="F38" i="38"/>
  <c r="H38" i="38" s="1"/>
  <c r="U38" i="38" s="1"/>
  <c r="D38" i="38"/>
  <c r="C38" i="38"/>
  <c r="Z37" i="38"/>
  <c r="V37" i="38"/>
  <c r="L37" i="38"/>
  <c r="N37" i="38" s="1"/>
  <c r="I37" i="38"/>
  <c r="K37" i="38" s="1"/>
  <c r="F37" i="38"/>
  <c r="H37" i="38" s="1"/>
  <c r="D37" i="38"/>
  <c r="C37" i="38"/>
  <c r="Z36" i="38"/>
  <c r="V36" i="38"/>
  <c r="L36" i="38"/>
  <c r="N36" i="38" s="1"/>
  <c r="I36" i="38"/>
  <c r="K36" i="38" s="1"/>
  <c r="F36" i="38"/>
  <c r="H36" i="38" s="1"/>
  <c r="D36" i="38"/>
  <c r="C36" i="38"/>
  <c r="Z35" i="38"/>
  <c r="V35" i="38"/>
  <c r="L35" i="38"/>
  <c r="N35" i="38" s="1"/>
  <c r="I35" i="38"/>
  <c r="K35" i="38" s="1"/>
  <c r="F35" i="38"/>
  <c r="H35" i="38" s="1"/>
  <c r="D35" i="38"/>
  <c r="C35" i="38"/>
  <c r="Z34" i="38"/>
  <c r="V34" i="38"/>
  <c r="L34" i="38"/>
  <c r="N34" i="38" s="1"/>
  <c r="I34" i="38"/>
  <c r="K34" i="38" s="1"/>
  <c r="F34" i="38"/>
  <c r="H34" i="38" s="1"/>
  <c r="U34" i="38" s="1"/>
  <c r="D34" i="38"/>
  <c r="C34" i="38"/>
  <c r="Z33" i="38"/>
  <c r="V33" i="38"/>
  <c r="L33" i="38"/>
  <c r="N33" i="38" s="1"/>
  <c r="I33" i="38"/>
  <c r="K33" i="38" s="1"/>
  <c r="F33" i="38"/>
  <c r="H33" i="38" s="1"/>
  <c r="D33" i="38"/>
  <c r="C33" i="38"/>
  <c r="Z32" i="38"/>
  <c r="V32" i="38"/>
  <c r="L32" i="38"/>
  <c r="N32" i="38" s="1"/>
  <c r="I32" i="38"/>
  <c r="K32" i="38" s="1"/>
  <c r="F32" i="38"/>
  <c r="H32" i="38" s="1"/>
  <c r="D32" i="38"/>
  <c r="C32" i="38"/>
  <c r="Z31" i="38"/>
  <c r="V31" i="38"/>
  <c r="L31" i="38"/>
  <c r="N31" i="38" s="1"/>
  <c r="I31" i="38"/>
  <c r="K31" i="38" s="1"/>
  <c r="F31" i="38"/>
  <c r="H31" i="38" s="1"/>
  <c r="D31" i="38"/>
  <c r="C31" i="38"/>
  <c r="Z30" i="38"/>
  <c r="V30" i="38"/>
  <c r="L30" i="38"/>
  <c r="N30" i="38" s="1"/>
  <c r="I30" i="38"/>
  <c r="K30" i="38" s="1"/>
  <c r="F30" i="38"/>
  <c r="H30" i="38" s="1"/>
  <c r="D30" i="38"/>
  <c r="C30" i="38"/>
  <c r="Z29" i="38"/>
  <c r="V29" i="38"/>
  <c r="L29" i="38"/>
  <c r="N29" i="38" s="1"/>
  <c r="I29" i="38"/>
  <c r="K29" i="38" s="1"/>
  <c r="F29" i="38"/>
  <c r="H29" i="38" s="1"/>
  <c r="D29" i="38"/>
  <c r="C29" i="38"/>
  <c r="L27" i="38"/>
  <c r="I27" i="38"/>
  <c r="K27" i="38" s="1"/>
  <c r="F27" i="38"/>
  <c r="H27" i="38" s="1"/>
  <c r="D27" i="38"/>
  <c r="C27" i="38"/>
  <c r="Z26" i="38"/>
  <c r="V26" i="38"/>
  <c r="L26" i="38"/>
  <c r="N26" i="38" s="1"/>
  <c r="I26" i="38"/>
  <c r="K26" i="38" s="1"/>
  <c r="F26" i="38"/>
  <c r="H26" i="38" s="1"/>
  <c r="D26" i="38"/>
  <c r="C26" i="38"/>
  <c r="Z25" i="38"/>
  <c r="V25" i="38"/>
  <c r="L25" i="38"/>
  <c r="N25" i="38" s="1"/>
  <c r="I25" i="38"/>
  <c r="K25" i="38" s="1"/>
  <c r="F25" i="38"/>
  <c r="H25" i="38" s="1"/>
  <c r="D25" i="38"/>
  <c r="C25" i="38"/>
  <c r="Z24" i="38"/>
  <c r="V24" i="38"/>
  <c r="L24" i="38"/>
  <c r="N24" i="38" s="1"/>
  <c r="I24" i="38"/>
  <c r="K24" i="38" s="1"/>
  <c r="F24" i="38"/>
  <c r="H24" i="38" s="1"/>
  <c r="D24" i="38"/>
  <c r="C24" i="38"/>
  <c r="Z23" i="38"/>
  <c r="V23" i="38"/>
  <c r="L23" i="38"/>
  <c r="N23" i="38" s="1"/>
  <c r="I23" i="38"/>
  <c r="K23" i="38" s="1"/>
  <c r="F23" i="38"/>
  <c r="H23" i="38" s="1"/>
  <c r="D23" i="38"/>
  <c r="C23" i="38"/>
  <c r="Z22" i="38"/>
  <c r="V22" i="38"/>
  <c r="L22" i="38"/>
  <c r="N22" i="38" s="1"/>
  <c r="I22" i="38"/>
  <c r="K22" i="38" s="1"/>
  <c r="F22" i="38"/>
  <c r="H22" i="38" s="1"/>
  <c r="D22" i="38"/>
  <c r="C22" i="38"/>
  <c r="Z21" i="38"/>
  <c r="V21" i="38"/>
  <c r="L21" i="38"/>
  <c r="N21" i="38" s="1"/>
  <c r="I21" i="38"/>
  <c r="K21" i="38" s="1"/>
  <c r="F21" i="38"/>
  <c r="H21" i="38" s="1"/>
  <c r="D21" i="38"/>
  <c r="C21" i="38"/>
  <c r="N20" i="38"/>
  <c r="U20" i="38" s="1"/>
  <c r="I19" i="38"/>
  <c r="F19" i="38"/>
  <c r="H19" i="38" s="1"/>
  <c r="D19" i="38"/>
  <c r="C19" i="38"/>
  <c r="I18" i="38"/>
  <c r="F18" i="38"/>
  <c r="H18" i="38" s="1"/>
  <c r="D18" i="38"/>
  <c r="C18" i="38"/>
  <c r="Z17" i="38"/>
  <c r="V17" i="38"/>
  <c r="L17" i="38"/>
  <c r="N17" i="38" s="1"/>
  <c r="I17" i="38"/>
  <c r="K17" i="38" s="1"/>
  <c r="F17" i="38"/>
  <c r="H17" i="38" s="1"/>
  <c r="D17" i="38"/>
  <c r="C17" i="38"/>
  <c r="Z16" i="38"/>
  <c r="V16" i="38"/>
  <c r="L16" i="38"/>
  <c r="N16" i="38" s="1"/>
  <c r="I16" i="38"/>
  <c r="K16" i="38" s="1"/>
  <c r="F16" i="38"/>
  <c r="H16" i="38" s="1"/>
  <c r="D16" i="38"/>
  <c r="C16" i="38"/>
  <c r="Z15" i="38"/>
  <c r="V15" i="38"/>
  <c r="L15" i="38"/>
  <c r="N15" i="38" s="1"/>
  <c r="I15" i="38"/>
  <c r="K15" i="38" s="1"/>
  <c r="F15" i="38"/>
  <c r="H15" i="38" s="1"/>
  <c r="D15" i="38"/>
  <c r="C15" i="38"/>
  <c r="Z14" i="38"/>
  <c r="V14" i="38"/>
  <c r="L14" i="38"/>
  <c r="N14" i="38" s="1"/>
  <c r="I14" i="38"/>
  <c r="K14" i="38" s="1"/>
  <c r="F14" i="38"/>
  <c r="H14" i="38" s="1"/>
  <c r="U14" i="38" s="1"/>
  <c r="D14" i="38"/>
  <c r="C14" i="38"/>
  <c r="Z13" i="38"/>
  <c r="V13" i="38"/>
  <c r="L13" i="38"/>
  <c r="N13" i="38" s="1"/>
  <c r="I13" i="38"/>
  <c r="K13" i="38" s="1"/>
  <c r="F13" i="38"/>
  <c r="H13" i="38" s="1"/>
  <c r="D13" i="38"/>
  <c r="C13" i="38"/>
  <c r="Z12" i="38"/>
  <c r="V12" i="38"/>
  <c r="L12" i="38"/>
  <c r="N12" i="38" s="1"/>
  <c r="I12" i="38"/>
  <c r="K12" i="38" s="1"/>
  <c r="F12" i="38"/>
  <c r="H12" i="38" s="1"/>
  <c r="D12" i="38"/>
  <c r="C12" i="38"/>
  <c r="Z11" i="38"/>
  <c r="V11" i="38"/>
  <c r="L11" i="38"/>
  <c r="N11" i="38" s="1"/>
  <c r="I11" i="38"/>
  <c r="K11" i="38" s="1"/>
  <c r="F11" i="38"/>
  <c r="H11" i="38" s="1"/>
  <c r="D11" i="38"/>
  <c r="C11" i="38"/>
  <c r="Z10" i="38"/>
  <c r="V10" i="38"/>
  <c r="L10" i="38"/>
  <c r="N10" i="38" s="1"/>
  <c r="I10" i="38"/>
  <c r="K10" i="38" s="1"/>
  <c r="F10" i="38"/>
  <c r="H10" i="38" s="1"/>
  <c r="U10" i="38" s="1"/>
  <c r="D10" i="38"/>
  <c r="C10" i="38"/>
  <c r="Z9" i="38"/>
  <c r="V9" i="38"/>
  <c r="L9" i="38"/>
  <c r="N9" i="38" s="1"/>
  <c r="I9" i="38"/>
  <c r="K9" i="38" s="1"/>
  <c r="F9" i="38"/>
  <c r="H9" i="38" s="1"/>
  <c r="D9" i="38"/>
  <c r="C9" i="38"/>
  <c r="Z8" i="38"/>
  <c r="V8" i="38"/>
  <c r="L8" i="38"/>
  <c r="N8" i="38" s="1"/>
  <c r="I8" i="38"/>
  <c r="K8" i="38" s="1"/>
  <c r="F8" i="38"/>
  <c r="H8" i="38" s="1"/>
  <c r="D8" i="38"/>
  <c r="C8" i="38"/>
  <c r="Z7" i="38"/>
  <c r="V7" i="38"/>
  <c r="L7" i="38"/>
  <c r="N7" i="38" s="1"/>
  <c r="I7" i="38"/>
  <c r="K7" i="38" s="1"/>
  <c r="F7" i="38"/>
  <c r="H7" i="38" s="1"/>
  <c r="D7" i="38"/>
  <c r="C7" i="38"/>
  <c r="Z6" i="38"/>
  <c r="V6" i="38"/>
  <c r="L6" i="38"/>
  <c r="N6" i="38" s="1"/>
  <c r="I6" i="38"/>
  <c r="K6" i="38" s="1"/>
  <c r="F6" i="38"/>
  <c r="H6" i="38" s="1"/>
  <c r="U6" i="38" s="1"/>
  <c r="D6" i="38"/>
  <c r="C6" i="38"/>
  <c r="Z5" i="38"/>
  <c r="V5" i="38"/>
  <c r="L5" i="38"/>
  <c r="N5" i="38" s="1"/>
  <c r="I5" i="38"/>
  <c r="K5" i="38" s="1"/>
  <c r="F5" i="38"/>
  <c r="H5" i="38" s="1"/>
  <c r="D5" i="38"/>
  <c r="C5" i="38"/>
  <c r="C1" i="38"/>
  <c r="I47" i="5"/>
  <c r="F47" i="5"/>
  <c r="H47" i="5" s="1"/>
  <c r="D47" i="5"/>
  <c r="C47" i="5"/>
  <c r="I46" i="5"/>
  <c r="F46" i="5"/>
  <c r="H46" i="5" s="1"/>
  <c r="D46" i="5"/>
  <c r="C46" i="5"/>
  <c r="I45" i="5"/>
  <c r="F45" i="5"/>
  <c r="H45" i="5" s="1"/>
  <c r="D45" i="5"/>
  <c r="C45" i="5"/>
  <c r="I44" i="5"/>
  <c r="F44" i="5"/>
  <c r="H44" i="5" s="1"/>
  <c r="D44" i="5"/>
  <c r="C44" i="5"/>
  <c r="I43" i="5"/>
  <c r="F43" i="5"/>
  <c r="H43" i="5" s="1"/>
  <c r="D43" i="5"/>
  <c r="C43" i="5"/>
  <c r="I42" i="5"/>
  <c r="F42" i="5"/>
  <c r="H42" i="5" s="1"/>
  <c r="D42" i="5"/>
  <c r="C42" i="5"/>
  <c r="I41" i="5"/>
  <c r="F41" i="5"/>
  <c r="H41" i="5" s="1"/>
  <c r="D41" i="5"/>
  <c r="C41" i="5"/>
  <c r="L40" i="5"/>
  <c r="I40" i="5"/>
  <c r="K40" i="5" s="1"/>
  <c r="F40" i="5"/>
  <c r="H40" i="5" s="1"/>
  <c r="D40" i="5"/>
  <c r="C40" i="5"/>
  <c r="L39" i="5"/>
  <c r="I39" i="5"/>
  <c r="K39" i="5" s="1"/>
  <c r="H39" i="5"/>
  <c r="F39" i="5"/>
  <c r="D39" i="5"/>
  <c r="C39" i="5"/>
  <c r="O38" i="5"/>
  <c r="L38" i="5"/>
  <c r="N38" i="5" s="1"/>
  <c r="I38" i="5"/>
  <c r="K38" i="5" s="1"/>
  <c r="F38" i="5"/>
  <c r="H38" i="5" s="1"/>
  <c r="D38" i="5"/>
  <c r="C38" i="5"/>
  <c r="O37" i="5"/>
  <c r="L37" i="5"/>
  <c r="N37" i="5" s="1"/>
  <c r="I37" i="5"/>
  <c r="K37" i="5" s="1"/>
  <c r="F37" i="5"/>
  <c r="H37" i="5" s="1"/>
  <c r="D37" i="5"/>
  <c r="C37" i="5"/>
  <c r="O36" i="5"/>
  <c r="L36" i="5"/>
  <c r="N36" i="5" s="1"/>
  <c r="I36" i="5"/>
  <c r="K36" i="5" s="1"/>
  <c r="F36" i="5"/>
  <c r="H36" i="5" s="1"/>
  <c r="D36" i="5"/>
  <c r="C36" i="5"/>
  <c r="Z35" i="5"/>
  <c r="V35" i="5"/>
  <c r="O35" i="5"/>
  <c r="Q35" i="5" s="1"/>
  <c r="L35" i="5"/>
  <c r="N35" i="5" s="1"/>
  <c r="I35" i="5"/>
  <c r="K35" i="5" s="1"/>
  <c r="F35" i="5"/>
  <c r="H35" i="5" s="1"/>
  <c r="D35" i="5"/>
  <c r="C35" i="5"/>
  <c r="Z34" i="5"/>
  <c r="V34" i="5"/>
  <c r="O34" i="5"/>
  <c r="Q34" i="5" s="1"/>
  <c r="L34" i="5"/>
  <c r="N34" i="5" s="1"/>
  <c r="I34" i="5"/>
  <c r="K34" i="5" s="1"/>
  <c r="F34" i="5"/>
  <c r="H34" i="5" s="1"/>
  <c r="D34" i="5"/>
  <c r="C34" i="5"/>
  <c r="Z33" i="5"/>
  <c r="V33" i="5"/>
  <c r="O33" i="5"/>
  <c r="Q33" i="5" s="1"/>
  <c r="L33" i="5"/>
  <c r="N33" i="5" s="1"/>
  <c r="I33" i="5"/>
  <c r="K33" i="5" s="1"/>
  <c r="F33" i="5"/>
  <c r="H33" i="5" s="1"/>
  <c r="D33" i="5"/>
  <c r="C33" i="5"/>
  <c r="Z32" i="5"/>
  <c r="V32" i="5"/>
  <c r="O32" i="5"/>
  <c r="Q32" i="5" s="1"/>
  <c r="L32" i="5"/>
  <c r="N32" i="5" s="1"/>
  <c r="I32" i="5"/>
  <c r="K32" i="5" s="1"/>
  <c r="F32" i="5"/>
  <c r="H32" i="5" s="1"/>
  <c r="D32" i="5"/>
  <c r="C32" i="5"/>
  <c r="Z31" i="5"/>
  <c r="V31" i="5"/>
  <c r="O31" i="5"/>
  <c r="Q31" i="5" s="1"/>
  <c r="L31" i="5"/>
  <c r="N31" i="5" s="1"/>
  <c r="I31" i="5"/>
  <c r="K31" i="5" s="1"/>
  <c r="F31" i="5"/>
  <c r="H31" i="5" s="1"/>
  <c r="D31" i="5"/>
  <c r="C31" i="5"/>
  <c r="Z30" i="5"/>
  <c r="V30" i="5"/>
  <c r="O30" i="5"/>
  <c r="Q30" i="5" s="1"/>
  <c r="L30" i="5"/>
  <c r="N30" i="5" s="1"/>
  <c r="I30" i="5"/>
  <c r="K30" i="5" s="1"/>
  <c r="F30" i="5"/>
  <c r="H30" i="5" s="1"/>
  <c r="D30" i="5"/>
  <c r="C30" i="5"/>
  <c r="Z29" i="5"/>
  <c r="V29" i="5"/>
  <c r="O29" i="5"/>
  <c r="Q29" i="5" s="1"/>
  <c r="L29" i="5"/>
  <c r="N29" i="5" s="1"/>
  <c r="I29" i="5"/>
  <c r="K29" i="5" s="1"/>
  <c r="F29" i="5"/>
  <c r="H29" i="5" s="1"/>
  <c r="D29" i="5"/>
  <c r="C29" i="5"/>
  <c r="Z28" i="5"/>
  <c r="V28" i="5"/>
  <c r="O28" i="5"/>
  <c r="Q28" i="5" s="1"/>
  <c r="L28" i="5"/>
  <c r="N28" i="5" s="1"/>
  <c r="I28" i="5"/>
  <c r="K28" i="5" s="1"/>
  <c r="F28" i="5"/>
  <c r="H28" i="5" s="1"/>
  <c r="D28" i="5"/>
  <c r="C28" i="5"/>
  <c r="Z27" i="5"/>
  <c r="V27" i="5"/>
  <c r="O27" i="5"/>
  <c r="Q27" i="5" s="1"/>
  <c r="L27" i="5"/>
  <c r="N27" i="5" s="1"/>
  <c r="I27" i="5"/>
  <c r="K27" i="5" s="1"/>
  <c r="F27" i="5"/>
  <c r="H27" i="5" s="1"/>
  <c r="D27" i="5"/>
  <c r="C27" i="5"/>
  <c r="Z26" i="5"/>
  <c r="V26" i="5"/>
  <c r="O26" i="5"/>
  <c r="Q26" i="5" s="1"/>
  <c r="L26" i="5"/>
  <c r="N26" i="5" s="1"/>
  <c r="I26" i="5"/>
  <c r="K26" i="5" s="1"/>
  <c r="F26" i="5"/>
  <c r="H26" i="5" s="1"/>
  <c r="D26" i="5"/>
  <c r="C26" i="5"/>
  <c r="Z25" i="5"/>
  <c r="V25" i="5"/>
  <c r="O25" i="5"/>
  <c r="Q25" i="5" s="1"/>
  <c r="L25" i="5"/>
  <c r="N25" i="5" s="1"/>
  <c r="I25" i="5"/>
  <c r="K25" i="5" s="1"/>
  <c r="F25" i="5"/>
  <c r="H25" i="5" s="1"/>
  <c r="D25" i="5"/>
  <c r="C25" i="5"/>
  <c r="Z24" i="5"/>
  <c r="V24" i="5"/>
  <c r="O24" i="5"/>
  <c r="Q24" i="5" s="1"/>
  <c r="L24" i="5"/>
  <c r="N24" i="5" s="1"/>
  <c r="I24" i="5"/>
  <c r="K24" i="5" s="1"/>
  <c r="F24" i="5"/>
  <c r="H24" i="5" s="1"/>
  <c r="D24" i="5"/>
  <c r="C24" i="5"/>
  <c r="Z23" i="5"/>
  <c r="V23" i="5"/>
  <c r="O23" i="5"/>
  <c r="Q23" i="5" s="1"/>
  <c r="L23" i="5"/>
  <c r="N23" i="5" s="1"/>
  <c r="I23" i="5"/>
  <c r="K23" i="5" s="1"/>
  <c r="F23" i="5"/>
  <c r="H23" i="5" s="1"/>
  <c r="D23" i="5"/>
  <c r="C23" i="5"/>
  <c r="Z22" i="5"/>
  <c r="V22" i="5"/>
  <c r="O22" i="5"/>
  <c r="Q22" i="5" s="1"/>
  <c r="L22" i="5"/>
  <c r="N22" i="5" s="1"/>
  <c r="I22" i="5"/>
  <c r="K22" i="5" s="1"/>
  <c r="F22" i="5"/>
  <c r="H22" i="5" s="1"/>
  <c r="D22" i="5"/>
  <c r="C22" i="5"/>
  <c r="Z21" i="5"/>
  <c r="V21" i="5"/>
  <c r="O21" i="5"/>
  <c r="Q21" i="5" s="1"/>
  <c r="L21" i="5"/>
  <c r="N21" i="5" s="1"/>
  <c r="I21" i="5"/>
  <c r="K21" i="5" s="1"/>
  <c r="F21" i="5"/>
  <c r="H21" i="5" s="1"/>
  <c r="D21" i="5"/>
  <c r="C21" i="5"/>
  <c r="Z20" i="5"/>
  <c r="V20" i="5"/>
  <c r="O20" i="5"/>
  <c r="Q20" i="5" s="1"/>
  <c r="L20" i="5"/>
  <c r="N20" i="5" s="1"/>
  <c r="I20" i="5"/>
  <c r="K20" i="5" s="1"/>
  <c r="F20" i="5"/>
  <c r="H20" i="5" s="1"/>
  <c r="D20" i="5"/>
  <c r="C20" i="5"/>
  <c r="Z19" i="5"/>
  <c r="V19" i="5"/>
  <c r="O19" i="5"/>
  <c r="Q19" i="5" s="1"/>
  <c r="L19" i="5"/>
  <c r="N19" i="5" s="1"/>
  <c r="I19" i="5"/>
  <c r="K19" i="5" s="1"/>
  <c r="F19" i="5"/>
  <c r="H19" i="5" s="1"/>
  <c r="D19" i="5"/>
  <c r="C19" i="5"/>
  <c r="Z18" i="5"/>
  <c r="V18" i="5"/>
  <c r="O18" i="5"/>
  <c r="Q18" i="5" s="1"/>
  <c r="L18" i="5"/>
  <c r="N18" i="5" s="1"/>
  <c r="I18" i="5"/>
  <c r="K18" i="5" s="1"/>
  <c r="F18" i="5"/>
  <c r="H18" i="5" s="1"/>
  <c r="D18" i="5"/>
  <c r="C18" i="5"/>
  <c r="Z17" i="5"/>
  <c r="V17" i="5"/>
  <c r="O17" i="5"/>
  <c r="Q17" i="5" s="1"/>
  <c r="L17" i="5"/>
  <c r="N17" i="5" s="1"/>
  <c r="I17" i="5"/>
  <c r="K17" i="5" s="1"/>
  <c r="F17" i="5"/>
  <c r="H17" i="5" s="1"/>
  <c r="D17" i="5"/>
  <c r="C17" i="5"/>
  <c r="Z16" i="5"/>
  <c r="V16" i="5"/>
  <c r="O16" i="5"/>
  <c r="Q16" i="5" s="1"/>
  <c r="L16" i="5"/>
  <c r="N16" i="5" s="1"/>
  <c r="I16" i="5"/>
  <c r="K16" i="5" s="1"/>
  <c r="F16" i="5"/>
  <c r="H16" i="5" s="1"/>
  <c r="D16" i="5"/>
  <c r="C16" i="5"/>
  <c r="Z15" i="5"/>
  <c r="V15" i="5"/>
  <c r="O15" i="5"/>
  <c r="Q15" i="5" s="1"/>
  <c r="L15" i="5"/>
  <c r="N15" i="5" s="1"/>
  <c r="I15" i="5"/>
  <c r="K15" i="5" s="1"/>
  <c r="F15" i="5"/>
  <c r="H15" i="5" s="1"/>
  <c r="D15" i="5"/>
  <c r="C15" i="5"/>
  <c r="Z14" i="5"/>
  <c r="V14" i="5"/>
  <c r="O14" i="5"/>
  <c r="Q14" i="5" s="1"/>
  <c r="L14" i="5"/>
  <c r="N14" i="5" s="1"/>
  <c r="I14" i="5"/>
  <c r="K14" i="5" s="1"/>
  <c r="F14" i="5"/>
  <c r="H14" i="5" s="1"/>
  <c r="D14" i="5"/>
  <c r="C14" i="5"/>
  <c r="Z13" i="5"/>
  <c r="V13" i="5"/>
  <c r="O13" i="5"/>
  <c r="Q13" i="5" s="1"/>
  <c r="L13" i="5"/>
  <c r="N13" i="5" s="1"/>
  <c r="I13" i="5"/>
  <c r="K13" i="5" s="1"/>
  <c r="F13" i="5"/>
  <c r="H13" i="5" s="1"/>
  <c r="D13" i="5"/>
  <c r="C13" i="5"/>
  <c r="Z12" i="5"/>
  <c r="V12" i="5"/>
  <c r="O12" i="5"/>
  <c r="Q12" i="5" s="1"/>
  <c r="L12" i="5"/>
  <c r="N12" i="5" s="1"/>
  <c r="I12" i="5"/>
  <c r="K12" i="5" s="1"/>
  <c r="F12" i="5"/>
  <c r="H12" i="5" s="1"/>
  <c r="D12" i="5"/>
  <c r="C12" i="5"/>
  <c r="Z11" i="5"/>
  <c r="V11" i="5"/>
  <c r="O11" i="5"/>
  <c r="Q11" i="5" s="1"/>
  <c r="L11" i="5"/>
  <c r="N11" i="5" s="1"/>
  <c r="I11" i="5"/>
  <c r="K11" i="5" s="1"/>
  <c r="F11" i="5"/>
  <c r="H11" i="5" s="1"/>
  <c r="D11" i="5"/>
  <c r="C11" i="5"/>
  <c r="Z10" i="5"/>
  <c r="V10" i="5"/>
  <c r="O10" i="5"/>
  <c r="Q10" i="5" s="1"/>
  <c r="L10" i="5"/>
  <c r="N10" i="5" s="1"/>
  <c r="I10" i="5"/>
  <c r="K10" i="5" s="1"/>
  <c r="F10" i="5"/>
  <c r="H10" i="5" s="1"/>
  <c r="D10" i="5"/>
  <c r="C10" i="5"/>
  <c r="Z9" i="5"/>
  <c r="V9" i="5"/>
  <c r="O9" i="5"/>
  <c r="Q9" i="5" s="1"/>
  <c r="L9" i="5"/>
  <c r="N9" i="5" s="1"/>
  <c r="I9" i="5"/>
  <c r="K9" i="5" s="1"/>
  <c r="F9" i="5"/>
  <c r="H9" i="5" s="1"/>
  <c r="D9" i="5"/>
  <c r="C9" i="5"/>
  <c r="Z8" i="5"/>
  <c r="V8" i="5"/>
  <c r="O8" i="5"/>
  <c r="Q8" i="5" s="1"/>
  <c r="L8" i="5"/>
  <c r="N8" i="5" s="1"/>
  <c r="I8" i="5"/>
  <c r="K8" i="5" s="1"/>
  <c r="F8" i="5"/>
  <c r="H8" i="5" s="1"/>
  <c r="D8" i="5"/>
  <c r="C8" i="5"/>
  <c r="Z7" i="5"/>
  <c r="V7" i="5"/>
  <c r="O7" i="5"/>
  <c r="Q7" i="5" s="1"/>
  <c r="L7" i="5"/>
  <c r="N7" i="5" s="1"/>
  <c r="I7" i="5"/>
  <c r="K7" i="5" s="1"/>
  <c r="F7" i="5"/>
  <c r="H7" i="5" s="1"/>
  <c r="D7" i="5"/>
  <c r="C7" i="5"/>
  <c r="Z6" i="5"/>
  <c r="V6" i="5"/>
  <c r="O6" i="5"/>
  <c r="Q6" i="5" s="1"/>
  <c r="L6" i="5"/>
  <c r="N6" i="5" s="1"/>
  <c r="I6" i="5"/>
  <c r="K6" i="5" s="1"/>
  <c r="F6" i="5"/>
  <c r="H6" i="5" s="1"/>
  <c r="D6" i="5"/>
  <c r="C6" i="5"/>
  <c r="Z5" i="5"/>
  <c r="V5" i="5"/>
  <c r="O5" i="5"/>
  <c r="Q5" i="5" s="1"/>
  <c r="L5" i="5"/>
  <c r="N5" i="5" s="1"/>
  <c r="I5" i="5"/>
  <c r="K5" i="5" s="1"/>
  <c r="F5" i="5"/>
  <c r="H5" i="5" s="1"/>
  <c r="D5" i="5"/>
  <c r="C5" i="5"/>
  <c r="Z4" i="5"/>
  <c r="V4" i="5"/>
  <c r="O4" i="5"/>
  <c r="Q4" i="5" s="1"/>
  <c r="L4" i="5"/>
  <c r="N4" i="5" s="1"/>
  <c r="I4" i="5"/>
  <c r="K4" i="5" s="1"/>
  <c r="F4" i="5"/>
  <c r="H4" i="5" s="1"/>
  <c r="D4" i="5"/>
  <c r="C4" i="5"/>
  <c r="I92" i="4"/>
  <c r="F92" i="4"/>
  <c r="H92" i="4" s="1"/>
  <c r="D92" i="4"/>
  <c r="C92" i="4"/>
  <c r="I91" i="4"/>
  <c r="F91" i="4"/>
  <c r="H91" i="4" s="1"/>
  <c r="D91" i="4"/>
  <c r="C91" i="4"/>
  <c r="I90" i="4"/>
  <c r="F90" i="4"/>
  <c r="H90" i="4" s="1"/>
  <c r="D90" i="4"/>
  <c r="C90" i="4"/>
  <c r="I89" i="4"/>
  <c r="F89" i="4"/>
  <c r="H89" i="4" s="1"/>
  <c r="D89" i="4"/>
  <c r="C89" i="4"/>
  <c r="I88" i="4"/>
  <c r="H88" i="4"/>
  <c r="F88" i="4"/>
  <c r="D88" i="4"/>
  <c r="C88" i="4"/>
  <c r="I87" i="4"/>
  <c r="F87" i="4"/>
  <c r="H87" i="4" s="1"/>
  <c r="D87" i="4"/>
  <c r="C87" i="4"/>
  <c r="I86" i="4"/>
  <c r="F86" i="4"/>
  <c r="H86" i="4" s="1"/>
  <c r="D86" i="4"/>
  <c r="C86" i="4"/>
  <c r="I85" i="4"/>
  <c r="F85" i="4"/>
  <c r="H85" i="4" s="1"/>
  <c r="D85" i="4"/>
  <c r="C85" i="4"/>
  <c r="I84" i="4"/>
  <c r="F84" i="4"/>
  <c r="H84" i="4" s="1"/>
  <c r="D84" i="4"/>
  <c r="C84" i="4"/>
  <c r="I83" i="4"/>
  <c r="F83" i="4"/>
  <c r="H83" i="4" s="1"/>
  <c r="D83" i="4"/>
  <c r="C83" i="4"/>
  <c r="I82" i="4"/>
  <c r="F82" i="4"/>
  <c r="H82" i="4" s="1"/>
  <c r="D82" i="4"/>
  <c r="C82" i="4"/>
  <c r="I81" i="4"/>
  <c r="F81" i="4"/>
  <c r="H81" i="4" s="1"/>
  <c r="D81" i="4"/>
  <c r="C81" i="4"/>
  <c r="I80" i="4"/>
  <c r="F80" i="4"/>
  <c r="H80" i="4" s="1"/>
  <c r="D80" i="4"/>
  <c r="C80" i="4"/>
  <c r="I79" i="4"/>
  <c r="F79" i="4"/>
  <c r="H79" i="4" s="1"/>
  <c r="D79" i="4"/>
  <c r="C79" i="4"/>
  <c r="I78" i="4"/>
  <c r="F78" i="4"/>
  <c r="H78" i="4" s="1"/>
  <c r="D78" i="4"/>
  <c r="C78" i="4"/>
  <c r="I77" i="4"/>
  <c r="F77" i="4"/>
  <c r="H77" i="4" s="1"/>
  <c r="D77" i="4"/>
  <c r="C77" i="4"/>
  <c r="I76" i="4"/>
  <c r="F76" i="4"/>
  <c r="H76" i="4" s="1"/>
  <c r="D76" i="4"/>
  <c r="C76" i="4"/>
  <c r="I75" i="4"/>
  <c r="F75" i="4"/>
  <c r="H75" i="4" s="1"/>
  <c r="D75" i="4"/>
  <c r="C75" i="4"/>
  <c r="I74" i="4"/>
  <c r="F74" i="4"/>
  <c r="H74" i="4" s="1"/>
  <c r="D74" i="4"/>
  <c r="C74" i="4"/>
  <c r="I73" i="4"/>
  <c r="F73" i="4"/>
  <c r="H73" i="4" s="1"/>
  <c r="D73" i="4"/>
  <c r="C73" i="4"/>
  <c r="I72" i="4"/>
  <c r="F72" i="4"/>
  <c r="H72" i="4" s="1"/>
  <c r="D72" i="4"/>
  <c r="C72" i="4"/>
  <c r="I71" i="4"/>
  <c r="F71" i="4"/>
  <c r="H71" i="4" s="1"/>
  <c r="D71" i="4"/>
  <c r="C71" i="4"/>
  <c r="I70" i="4"/>
  <c r="F70" i="4"/>
  <c r="H70" i="4" s="1"/>
  <c r="D70" i="4"/>
  <c r="C70" i="4"/>
  <c r="I69" i="4"/>
  <c r="F69" i="4"/>
  <c r="H69" i="4" s="1"/>
  <c r="D69" i="4"/>
  <c r="C69" i="4"/>
  <c r="I68" i="4"/>
  <c r="F68" i="4"/>
  <c r="H68" i="4" s="1"/>
  <c r="D68" i="4"/>
  <c r="C68" i="4"/>
  <c r="I67" i="4"/>
  <c r="F67" i="4"/>
  <c r="H67" i="4" s="1"/>
  <c r="D67" i="4"/>
  <c r="C67" i="4"/>
  <c r="L66" i="4"/>
  <c r="I66" i="4"/>
  <c r="K66" i="4" s="1"/>
  <c r="F66" i="4"/>
  <c r="H66" i="4" s="1"/>
  <c r="D66" i="4"/>
  <c r="C66" i="4"/>
  <c r="L65" i="4"/>
  <c r="I65" i="4"/>
  <c r="K65" i="4" s="1"/>
  <c r="F65" i="4"/>
  <c r="H65" i="4" s="1"/>
  <c r="D65" i="4"/>
  <c r="C65" i="4"/>
  <c r="L64" i="4"/>
  <c r="I64" i="4"/>
  <c r="K64" i="4" s="1"/>
  <c r="F64" i="4"/>
  <c r="H64" i="4" s="1"/>
  <c r="D64" i="4"/>
  <c r="C64" i="4"/>
  <c r="O63" i="4"/>
  <c r="L63" i="4"/>
  <c r="N63" i="4" s="1"/>
  <c r="I63" i="4"/>
  <c r="K63" i="4" s="1"/>
  <c r="F63" i="4"/>
  <c r="H63" i="4" s="1"/>
  <c r="D63" i="4"/>
  <c r="C63" i="4"/>
  <c r="V61" i="4"/>
  <c r="I61" i="4"/>
  <c r="K61" i="4" s="1"/>
  <c r="F61" i="4"/>
  <c r="H61" i="4" s="1"/>
  <c r="D61" i="4"/>
  <c r="C61" i="4"/>
  <c r="V60" i="4"/>
  <c r="I60" i="4"/>
  <c r="K60" i="4" s="1"/>
  <c r="F60" i="4"/>
  <c r="H60" i="4" s="1"/>
  <c r="D60" i="4"/>
  <c r="C60" i="4"/>
  <c r="V59" i="4"/>
  <c r="I59" i="4"/>
  <c r="K59" i="4" s="1"/>
  <c r="F59" i="4"/>
  <c r="H59" i="4" s="1"/>
  <c r="D59" i="4"/>
  <c r="C59" i="4"/>
  <c r="I57" i="4"/>
  <c r="F57" i="4"/>
  <c r="H57" i="4" s="1"/>
  <c r="I56" i="4"/>
  <c r="F56" i="4"/>
  <c r="H56" i="4" s="1"/>
  <c r="D56" i="4"/>
  <c r="C56" i="4"/>
  <c r="L55" i="4"/>
  <c r="I55" i="4"/>
  <c r="K55" i="4" s="1"/>
  <c r="F55" i="4"/>
  <c r="H55" i="4" s="1"/>
  <c r="D55" i="4"/>
  <c r="C55" i="4"/>
  <c r="O54" i="4"/>
  <c r="L54" i="4"/>
  <c r="N54" i="4" s="1"/>
  <c r="I54" i="4"/>
  <c r="K54" i="4" s="1"/>
  <c r="F54" i="4"/>
  <c r="H54" i="4" s="1"/>
  <c r="D54" i="4"/>
  <c r="C54" i="4"/>
  <c r="Z53" i="4"/>
  <c r="V53" i="4"/>
  <c r="O53" i="4"/>
  <c r="L53" i="4"/>
  <c r="N53" i="4" s="1"/>
  <c r="I53" i="4"/>
  <c r="K53" i="4" s="1"/>
  <c r="F53" i="4"/>
  <c r="H53" i="4" s="1"/>
  <c r="D53" i="4"/>
  <c r="C53" i="4"/>
  <c r="Z52" i="4"/>
  <c r="V52" i="4"/>
  <c r="O52" i="4"/>
  <c r="L52" i="4"/>
  <c r="N52" i="4" s="1"/>
  <c r="I52" i="4"/>
  <c r="K52" i="4" s="1"/>
  <c r="F52" i="4"/>
  <c r="H52" i="4" s="1"/>
  <c r="D52" i="4"/>
  <c r="C52" i="4"/>
  <c r="I50" i="4"/>
  <c r="F50" i="4"/>
  <c r="H50" i="4" s="1"/>
  <c r="D50" i="4"/>
  <c r="C50" i="4"/>
  <c r="I49" i="4"/>
  <c r="F49" i="4"/>
  <c r="H49" i="4" s="1"/>
  <c r="D49" i="4"/>
  <c r="C49" i="4"/>
  <c r="I48" i="4"/>
  <c r="F48" i="4"/>
  <c r="H48" i="4" s="1"/>
  <c r="D48" i="4"/>
  <c r="C48" i="4"/>
  <c r="I47" i="4"/>
  <c r="F47" i="4"/>
  <c r="H47" i="4" s="1"/>
  <c r="D47" i="4"/>
  <c r="C47" i="4"/>
  <c r="L46" i="4"/>
  <c r="I46" i="4"/>
  <c r="K46" i="4" s="1"/>
  <c r="F46" i="4"/>
  <c r="H46" i="4" s="1"/>
  <c r="D46" i="4"/>
  <c r="C46" i="4"/>
  <c r="O45" i="4"/>
  <c r="L45" i="4"/>
  <c r="N45" i="4" s="1"/>
  <c r="I45" i="4"/>
  <c r="K45" i="4" s="1"/>
  <c r="F45" i="4"/>
  <c r="H45" i="4" s="1"/>
  <c r="D45" i="4"/>
  <c r="C45" i="4"/>
  <c r="Z44" i="4"/>
  <c r="V44" i="4"/>
  <c r="O44" i="4"/>
  <c r="Q44" i="4" s="1"/>
  <c r="L44" i="4"/>
  <c r="N44" i="4" s="1"/>
  <c r="I44" i="4"/>
  <c r="K44" i="4" s="1"/>
  <c r="F44" i="4"/>
  <c r="H44" i="4" s="1"/>
  <c r="D44" i="4"/>
  <c r="C44" i="4"/>
  <c r="Z43" i="4"/>
  <c r="V43" i="4"/>
  <c r="O43" i="4"/>
  <c r="Q43" i="4" s="1"/>
  <c r="L43" i="4"/>
  <c r="N43" i="4" s="1"/>
  <c r="I43" i="4"/>
  <c r="K43" i="4" s="1"/>
  <c r="F43" i="4"/>
  <c r="H43" i="4" s="1"/>
  <c r="D43" i="4"/>
  <c r="C43" i="4"/>
  <c r="Z42" i="4"/>
  <c r="V42" i="4"/>
  <c r="O42" i="4"/>
  <c r="Q42" i="4" s="1"/>
  <c r="L42" i="4"/>
  <c r="N42" i="4" s="1"/>
  <c r="I42" i="4"/>
  <c r="K42" i="4" s="1"/>
  <c r="F42" i="4"/>
  <c r="H42" i="4" s="1"/>
  <c r="D42" i="4"/>
  <c r="C42" i="4"/>
  <c r="Z41" i="4"/>
  <c r="V41" i="4"/>
  <c r="O41" i="4"/>
  <c r="Q41" i="4" s="1"/>
  <c r="L41" i="4"/>
  <c r="N41" i="4" s="1"/>
  <c r="I41" i="4"/>
  <c r="K41" i="4" s="1"/>
  <c r="F41" i="4"/>
  <c r="H41" i="4" s="1"/>
  <c r="D41" i="4"/>
  <c r="C41" i="4"/>
  <c r="Z40" i="4"/>
  <c r="V40" i="4"/>
  <c r="O40" i="4"/>
  <c r="Q40" i="4" s="1"/>
  <c r="L40" i="4"/>
  <c r="N40" i="4" s="1"/>
  <c r="I40" i="4"/>
  <c r="K40" i="4" s="1"/>
  <c r="F40" i="4"/>
  <c r="H40" i="4" s="1"/>
  <c r="D40" i="4"/>
  <c r="C40" i="4"/>
  <c r="Z39" i="4"/>
  <c r="V39" i="4"/>
  <c r="O39" i="4"/>
  <c r="Q39" i="4" s="1"/>
  <c r="L39" i="4"/>
  <c r="N39" i="4" s="1"/>
  <c r="I39" i="4"/>
  <c r="K39" i="4" s="1"/>
  <c r="F39" i="4"/>
  <c r="H39" i="4" s="1"/>
  <c r="D39" i="4"/>
  <c r="C39" i="4"/>
  <c r="Z38" i="4"/>
  <c r="V38" i="4"/>
  <c r="Q38" i="4"/>
  <c r="O38" i="4"/>
  <c r="L38" i="4"/>
  <c r="N38" i="4" s="1"/>
  <c r="I38" i="4"/>
  <c r="K38" i="4" s="1"/>
  <c r="H38" i="4"/>
  <c r="F38" i="4"/>
  <c r="D38" i="4"/>
  <c r="C38" i="4"/>
  <c r="Z37" i="4"/>
  <c r="V37" i="4"/>
  <c r="O37" i="4"/>
  <c r="Q37" i="4" s="1"/>
  <c r="L37" i="4"/>
  <c r="N37" i="4" s="1"/>
  <c r="I37" i="4"/>
  <c r="K37" i="4" s="1"/>
  <c r="F37" i="4"/>
  <c r="H37" i="4" s="1"/>
  <c r="D37" i="4"/>
  <c r="C37" i="4"/>
  <c r="Z36" i="4"/>
  <c r="V36" i="4"/>
  <c r="O36" i="4"/>
  <c r="Q36" i="4" s="1"/>
  <c r="L36" i="4"/>
  <c r="N36" i="4" s="1"/>
  <c r="I36" i="4"/>
  <c r="K36" i="4" s="1"/>
  <c r="F36" i="4"/>
  <c r="H36" i="4" s="1"/>
  <c r="D36" i="4"/>
  <c r="C36" i="4"/>
  <c r="Z35" i="4"/>
  <c r="V35" i="4"/>
  <c r="O35" i="4"/>
  <c r="Q35" i="4" s="1"/>
  <c r="L35" i="4"/>
  <c r="N35" i="4" s="1"/>
  <c r="I35" i="4"/>
  <c r="K35" i="4" s="1"/>
  <c r="F35" i="4"/>
  <c r="H35" i="4" s="1"/>
  <c r="D35" i="4"/>
  <c r="C35" i="4"/>
  <c r="Z34" i="4"/>
  <c r="V34" i="4"/>
  <c r="O34" i="4"/>
  <c r="Q34" i="4" s="1"/>
  <c r="L34" i="4"/>
  <c r="N34" i="4" s="1"/>
  <c r="I34" i="4"/>
  <c r="K34" i="4" s="1"/>
  <c r="F34" i="4"/>
  <c r="H34" i="4" s="1"/>
  <c r="D34" i="4"/>
  <c r="C34" i="4"/>
  <c r="Z33" i="4"/>
  <c r="V33" i="4"/>
  <c r="O33" i="4"/>
  <c r="Q33" i="4" s="1"/>
  <c r="L33" i="4"/>
  <c r="N33" i="4" s="1"/>
  <c r="I33" i="4"/>
  <c r="K33" i="4" s="1"/>
  <c r="F33" i="4"/>
  <c r="H33" i="4" s="1"/>
  <c r="D33" i="4"/>
  <c r="C33" i="4"/>
  <c r="I31" i="4"/>
  <c r="F31" i="4"/>
  <c r="H31" i="4" s="1"/>
  <c r="D31" i="4"/>
  <c r="C31" i="4"/>
  <c r="L30" i="4"/>
  <c r="I30" i="4"/>
  <c r="K30" i="4" s="1"/>
  <c r="F30" i="4"/>
  <c r="H30" i="4" s="1"/>
  <c r="D30" i="4"/>
  <c r="C30" i="4"/>
  <c r="O29" i="4"/>
  <c r="L29" i="4"/>
  <c r="N29" i="4" s="1"/>
  <c r="I29" i="4"/>
  <c r="K29" i="4" s="1"/>
  <c r="F29" i="4"/>
  <c r="H29" i="4" s="1"/>
  <c r="D29" i="4"/>
  <c r="C29" i="4"/>
  <c r="Z28" i="4"/>
  <c r="V28" i="4"/>
  <c r="O28" i="4"/>
  <c r="Q28" i="4" s="1"/>
  <c r="L28" i="4"/>
  <c r="N28" i="4" s="1"/>
  <c r="I28" i="4"/>
  <c r="K28" i="4" s="1"/>
  <c r="F28" i="4"/>
  <c r="H28" i="4" s="1"/>
  <c r="D28" i="4"/>
  <c r="C28" i="4"/>
  <c r="Z27" i="4"/>
  <c r="V27" i="4"/>
  <c r="O27" i="4"/>
  <c r="Q27" i="4" s="1"/>
  <c r="L27" i="4"/>
  <c r="N27" i="4" s="1"/>
  <c r="I27" i="4"/>
  <c r="K27" i="4" s="1"/>
  <c r="F27" i="4"/>
  <c r="H27" i="4" s="1"/>
  <c r="D27" i="4"/>
  <c r="C27" i="4"/>
  <c r="Z26" i="4"/>
  <c r="V26" i="4"/>
  <c r="O26" i="4"/>
  <c r="Q26" i="4" s="1"/>
  <c r="L26" i="4"/>
  <c r="N26" i="4" s="1"/>
  <c r="I26" i="4"/>
  <c r="K26" i="4" s="1"/>
  <c r="F26" i="4"/>
  <c r="H26" i="4" s="1"/>
  <c r="D26" i="4"/>
  <c r="C26" i="4"/>
  <c r="Z25" i="4"/>
  <c r="V25" i="4"/>
  <c r="O25" i="4"/>
  <c r="Q25" i="4" s="1"/>
  <c r="L25" i="4"/>
  <c r="N25" i="4" s="1"/>
  <c r="I25" i="4"/>
  <c r="K25" i="4" s="1"/>
  <c r="F25" i="4"/>
  <c r="H25" i="4" s="1"/>
  <c r="D25" i="4"/>
  <c r="C25" i="4"/>
  <c r="Z24" i="4"/>
  <c r="V24" i="4"/>
  <c r="O24" i="4"/>
  <c r="Q24" i="4" s="1"/>
  <c r="L24" i="4"/>
  <c r="N24" i="4" s="1"/>
  <c r="I24" i="4"/>
  <c r="K24" i="4" s="1"/>
  <c r="F24" i="4"/>
  <c r="H24" i="4" s="1"/>
  <c r="D24" i="4"/>
  <c r="C24" i="4"/>
  <c r="Z23" i="4"/>
  <c r="V23" i="4"/>
  <c r="O23" i="4"/>
  <c r="Q23" i="4" s="1"/>
  <c r="L23" i="4"/>
  <c r="N23" i="4" s="1"/>
  <c r="I23" i="4"/>
  <c r="K23" i="4" s="1"/>
  <c r="F23" i="4"/>
  <c r="H23" i="4" s="1"/>
  <c r="D23" i="4"/>
  <c r="C23" i="4"/>
  <c r="I21" i="4"/>
  <c r="F21" i="4"/>
  <c r="H21" i="4" s="1"/>
  <c r="D21" i="4"/>
  <c r="C21" i="4"/>
  <c r="I20" i="4"/>
  <c r="F20" i="4"/>
  <c r="H20" i="4" s="1"/>
  <c r="D20" i="4"/>
  <c r="C20" i="4"/>
  <c r="O19" i="4"/>
  <c r="L19" i="4"/>
  <c r="N19" i="4" s="1"/>
  <c r="I19" i="4"/>
  <c r="K19" i="4" s="1"/>
  <c r="F19" i="4"/>
  <c r="H19" i="4" s="1"/>
  <c r="D19" i="4"/>
  <c r="C19" i="4"/>
  <c r="Z18" i="4"/>
  <c r="V18" i="4"/>
  <c r="O18" i="4"/>
  <c r="Q18" i="4" s="1"/>
  <c r="L18" i="4"/>
  <c r="N18" i="4" s="1"/>
  <c r="I18" i="4"/>
  <c r="K18" i="4" s="1"/>
  <c r="F18" i="4"/>
  <c r="H18" i="4" s="1"/>
  <c r="D18" i="4"/>
  <c r="C18" i="4"/>
  <c r="Z17" i="4"/>
  <c r="V17" i="4"/>
  <c r="O17" i="4"/>
  <c r="Q17" i="4" s="1"/>
  <c r="L17" i="4"/>
  <c r="N17" i="4" s="1"/>
  <c r="I17" i="4"/>
  <c r="K17" i="4" s="1"/>
  <c r="F17" i="4"/>
  <c r="H17" i="4" s="1"/>
  <c r="D17" i="4"/>
  <c r="C17" i="4"/>
  <c r="Z16" i="4"/>
  <c r="V16" i="4"/>
  <c r="O16" i="4"/>
  <c r="Q16" i="4" s="1"/>
  <c r="L16" i="4"/>
  <c r="N16" i="4" s="1"/>
  <c r="I16" i="4"/>
  <c r="K16" i="4" s="1"/>
  <c r="F16" i="4"/>
  <c r="H16" i="4" s="1"/>
  <c r="D16" i="4"/>
  <c r="C16" i="4"/>
  <c r="Z15" i="4"/>
  <c r="V15" i="4"/>
  <c r="O15" i="4"/>
  <c r="Q15" i="4" s="1"/>
  <c r="L15" i="4"/>
  <c r="N15" i="4" s="1"/>
  <c r="I15" i="4"/>
  <c r="K15" i="4" s="1"/>
  <c r="F15" i="4"/>
  <c r="H15" i="4" s="1"/>
  <c r="D15" i="4"/>
  <c r="C15" i="4"/>
  <c r="Z14" i="4"/>
  <c r="V14" i="4"/>
  <c r="O14" i="4"/>
  <c r="Q14" i="4" s="1"/>
  <c r="L14" i="4"/>
  <c r="N14" i="4" s="1"/>
  <c r="I14" i="4"/>
  <c r="K14" i="4" s="1"/>
  <c r="F14" i="4"/>
  <c r="H14" i="4" s="1"/>
  <c r="D14" i="4"/>
  <c r="C14" i="4"/>
  <c r="Z13" i="4"/>
  <c r="V13" i="4"/>
  <c r="O13" i="4"/>
  <c r="Q13" i="4" s="1"/>
  <c r="L13" i="4"/>
  <c r="N13" i="4" s="1"/>
  <c r="I13" i="4"/>
  <c r="K13" i="4" s="1"/>
  <c r="F13" i="4"/>
  <c r="H13" i="4" s="1"/>
  <c r="D13" i="4"/>
  <c r="C13" i="4"/>
  <c r="Z12" i="4"/>
  <c r="V12" i="4"/>
  <c r="O12" i="4"/>
  <c r="Q12" i="4" s="1"/>
  <c r="L12" i="4"/>
  <c r="N12" i="4" s="1"/>
  <c r="I12" i="4"/>
  <c r="K12" i="4" s="1"/>
  <c r="F12" i="4"/>
  <c r="H12" i="4" s="1"/>
  <c r="D12" i="4"/>
  <c r="C12" i="4"/>
  <c r="Z11" i="4"/>
  <c r="V11" i="4"/>
  <c r="Q11" i="4"/>
  <c r="O11" i="4"/>
  <c r="L11" i="4"/>
  <c r="N11" i="4" s="1"/>
  <c r="I11" i="4"/>
  <c r="K11" i="4" s="1"/>
  <c r="H11" i="4"/>
  <c r="F11" i="4"/>
  <c r="D11" i="4"/>
  <c r="C11" i="4"/>
  <c r="Z10" i="4"/>
  <c r="V10" i="4"/>
  <c r="O10" i="4"/>
  <c r="Q10" i="4" s="1"/>
  <c r="L10" i="4"/>
  <c r="N10" i="4" s="1"/>
  <c r="I10" i="4"/>
  <c r="K10" i="4" s="1"/>
  <c r="F10" i="4"/>
  <c r="H10" i="4" s="1"/>
  <c r="D10" i="4"/>
  <c r="C10" i="4"/>
  <c r="Z9" i="4"/>
  <c r="V9" i="4"/>
  <c r="O9" i="4"/>
  <c r="Q9" i="4" s="1"/>
  <c r="L9" i="4"/>
  <c r="N9" i="4" s="1"/>
  <c r="I9" i="4"/>
  <c r="K9" i="4" s="1"/>
  <c r="F9" i="4"/>
  <c r="H9" i="4" s="1"/>
  <c r="D9" i="4"/>
  <c r="C9" i="4"/>
  <c r="Z8" i="4"/>
  <c r="V8" i="4"/>
  <c r="O8" i="4"/>
  <c r="Q8" i="4" s="1"/>
  <c r="L8" i="4"/>
  <c r="N8" i="4" s="1"/>
  <c r="I8" i="4"/>
  <c r="K8" i="4" s="1"/>
  <c r="F8" i="4"/>
  <c r="H8" i="4" s="1"/>
  <c r="D8" i="4"/>
  <c r="C8" i="4"/>
  <c r="Z7" i="4"/>
  <c r="V7" i="4"/>
  <c r="O7" i="4"/>
  <c r="Q7" i="4" s="1"/>
  <c r="L7" i="4"/>
  <c r="N7" i="4" s="1"/>
  <c r="I7" i="4"/>
  <c r="K7" i="4" s="1"/>
  <c r="F7" i="4"/>
  <c r="H7" i="4" s="1"/>
  <c r="D7" i="4"/>
  <c r="C7" i="4"/>
  <c r="Z6" i="4"/>
  <c r="V6" i="4"/>
  <c r="O6" i="4"/>
  <c r="Q6" i="4" s="1"/>
  <c r="L6" i="4"/>
  <c r="N6" i="4" s="1"/>
  <c r="I6" i="4"/>
  <c r="K6" i="4" s="1"/>
  <c r="F6" i="4"/>
  <c r="H6" i="4" s="1"/>
  <c r="D6" i="4"/>
  <c r="C6" i="4"/>
  <c r="Z5" i="4"/>
  <c r="V5" i="4"/>
  <c r="O5" i="4"/>
  <c r="Q5" i="4" s="1"/>
  <c r="L5" i="4"/>
  <c r="N5" i="4" s="1"/>
  <c r="I5" i="4"/>
  <c r="K5" i="4" s="1"/>
  <c r="F5" i="4"/>
  <c r="H5" i="4" s="1"/>
  <c r="D5" i="4"/>
  <c r="C5" i="4"/>
  <c r="C1" i="4"/>
  <c r="A84" i="13"/>
  <c r="G29" i="13"/>
  <c r="F29" i="13"/>
  <c r="E29" i="13"/>
  <c r="D29" i="13"/>
  <c r="C29" i="13"/>
  <c r="F38" i="13"/>
  <c r="E38" i="13"/>
  <c r="D38" i="13"/>
  <c r="C38" i="13"/>
  <c r="F6" i="13"/>
  <c r="A6" i="13"/>
  <c r="U29" i="38" l="1"/>
  <c r="X29" i="38" s="1"/>
  <c r="X34" i="38"/>
  <c r="X38" i="38"/>
  <c r="X42" i="38"/>
  <c r="U7" i="38"/>
  <c r="X7" i="38" s="1"/>
  <c r="U11" i="38"/>
  <c r="X11" i="38" s="1"/>
  <c r="U15" i="38"/>
  <c r="X15" i="38" s="1"/>
  <c r="U60" i="4"/>
  <c r="X60" i="4" s="1"/>
  <c r="U61" i="4"/>
  <c r="X61" i="4" s="1"/>
  <c r="U32" i="38"/>
  <c r="X32" i="38" s="1"/>
  <c r="U36" i="38"/>
  <c r="X36" i="38" s="1"/>
  <c r="U40" i="38"/>
  <c r="X40" i="38" s="1"/>
  <c r="X6" i="38"/>
  <c r="X10" i="38"/>
  <c r="U5" i="24"/>
  <c r="X5" i="24" s="1"/>
  <c r="U7" i="24"/>
  <c r="X7" i="24" s="1"/>
  <c r="U9" i="24"/>
  <c r="X9" i="24" s="1"/>
  <c r="U11" i="24"/>
  <c r="X11" i="24" s="1"/>
  <c r="U13" i="24"/>
  <c r="X13" i="24" s="1"/>
  <c r="U15" i="24"/>
  <c r="X15" i="24" s="1"/>
  <c r="U17" i="24"/>
  <c r="X17" i="24" s="1"/>
  <c r="U19" i="24"/>
  <c r="X19" i="24" s="1"/>
  <c r="U21" i="24"/>
  <c r="X21" i="24" s="1"/>
  <c r="U23" i="24"/>
  <c r="X23" i="24" s="1"/>
  <c r="U25" i="24"/>
  <c r="X25" i="24" s="1"/>
  <c r="U27" i="24"/>
  <c r="X27" i="24" s="1"/>
  <c r="U29" i="24"/>
  <c r="X29" i="24" s="1"/>
  <c r="U31" i="24"/>
  <c r="X31" i="24" s="1"/>
  <c r="U33" i="24"/>
  <c r="X33" i="24" s="1"/>
  <c r="X14" i="38"/>
  <c r="U5" i="38"/>
  <c r="X5" i="38" s="1"/>
  <c r="U9" i="38"/>
  <c r="X9" i="38" s="1"/>
  <c r="U13" i="38"/>
  <c r="X13" i="38" s="1"/>
  <c r="U17" i="38"/>
  <c r="X17" i="38" s="1"/>
  <c r="U8" i="38"/>
  <c r="X8" i="38" s="1"/>
  <c r="U12" i="38"/>
  <c r="X12" i="38" s="1"/>
  <c r="U16" i="38"/>
  <c r="X16" i="38" s="1"/>
  <c r="U24" i="24"/>
  <c r="X24" i="24" s="1"/>
  <c r="U26" i="24"/>
  <c r="X26" i="24" s="1"/>
  <c r="U28" i="24"/>
  <c r="X28" i="24" s="1"/>
  <c r="U30" i="24"/>
  <c r="X30" i="24" s="1"/>
  <c r="U32" i="24"/>
  <c r="X32" i="24" s="1"/>
  <c r="U34" i="24"/>
  <c r="X34" i="24" s="1"/>
  <c r="U36" i="24"/>
  <c r="X36" i="24" s="1"/>
  <c r="U8" i="4"/>
  <c r="X8" i="4" s="1"/>
  <c r="U24" i="38"/>
  <c r="X24" i="38" s="1"/>
  <c r="U30" i="38"/>
  <c r="X30" i="38" s="1"/>
  <c r="U35" i="24"/>
  <c r="X35" i="24" s="1"/>
  <c r="U14" i="4"/>
  <c r="X14" i="4" s="1"/>
  <c r="U40" i="4"/>
  <c r="X40" i="4" s="1"/>
  <c r="U22" i="38"/>
  <c r="X22" i="38" s="1"/>
  <c r="U26" i="38"/>
  <c r="X26" i="38" s="1"/>
  <c r="U28" i="4"/>
  <c r="X28" i="4" s="1"/>
  <c r="U34" i="4"/>
  <c r="X34" i="4" s="1"/>
  <c r="U42" i="4"/>
  <c r="X42" i="4" s="1"/>
  <c r="U25" i="4"/>
  <c r="X25" i="4" s="1"/>
  <c r="U59" i="4"/>
  <c r="X59" i="4" s="1"/>
  <c r="U6" i="5"/>
  <c r="X6" i="5" s="1"/>
  <c r="U23" i="38"/>
  <c r="X23" i="38" s="1"/>
  <c r="U21" i="38"/>
  <c r="X21" i="38" s="1"/>
  <c r="U25" i="38"/>
  <c r="X25" i="38" s="1"/>
  <c r="U16" i="4"/>
  <c r="X16" i="4" s="1"/>
  <c r="U26" i="4"/>
  <c r="X26" i="4" s="1"/>
  <c r="U37" i="4"/>
  <c r="X37" i="4" s="1"/>
  <c r="U44" i="4"/>
  <c r="X44" i="4" s="1"/>
  <c r="U19" i="5"/>
  <c r="X19" i="5" s="1"/>
  <c r="U35" i="5"/>
  <c r="X35" i="5" s="1"/>
  <c r="U22" i="5"/>
  <c r="X22" i="5" s="1"/>
  <c r="U31" i="38"/>
  <c r="X31" i="38" s="1"/>
  <c r="U33" i="38"/>
  <c r="X33" i="38" s="1"/>
  <c r="U35" i="38"/>
  <c r="X35" i="38" s="1"/>
  <c r="U37" i="38"/>
  <c r="X37" i="38" s="1"/>
  <c r="U39" i="38"/>
  <c r="X39" i="38" s="1"/>
  <c r="U41" i="38"/>
  <c r="X41" i="38" s="1"/>
  <c r="U46" i="38"/>
  <c r="X46" i="38" s="1"/>
  <c r="U47" i="38"/>
  <c r="X47" i="38" s="1"/>
  <c r="U48" i="38"/>
  <c r="X48" i="38" s="1"/>
  <c r="U49" i="38"/>
  <c r="X49" i="38" s="1"/>
  <c r="U51" i="38"/>
  <c r="X51" i="38" s="1"/>
  <c r="U52" i="38"/>
  <c r="X52" i="38" s="1"/>
  <c r="U53" i="38"/>
  <c r="X53" i="38" s="1"/>
  <c r="U55" i="38"/>
  <c r="X55" i="38" s="1"/>
  <c r="U56" i="38"/>
  <c r="X56" i="38" s="1"/>
  <c r="U57" i="38"/>
  <c r="X57" i="38" s="1"/>
  <c r="U58" i="38"/>
  <c r="X58" i="38" s="1"/>
  <c r="U59" i="38"/>
  <c r="X59" i="38" s="1"/>
  <c r="U60" i="38"/>
  <c r="X60" i="38" s="1"/>
  <c r="U61" i="38"/>
  <c r="X61" i="38" s="1"/>
  <c r="U62" i="38"/>
  <c r="X62" i="38" s="1"/>
  <c r="U63" i="38"/>
  <c r="X63" i="38" s="1"/>
  <c r="U64" i="38"/>
  <c r="X64" i="38" s="1"/>
  <c r="U65" i="38"/>
  <c r="X65" i="38" s="1"/>
  <c r="U4" i="24"/>
  <c r="X4" i="24" s="1"/>
  <c r="U6" i="24"/>
  <c r="X6" i="24" s="1"/>
  <c r="U8" i="24"/>
  <c r="X8" i="24" s="1"/>
  <c r="U10" i="24"/>
  <c r="X10" i="24" s="1"/>
  <c r="U12" i="24"/>
  <c r="X12" i="24" s="1"/>
  <c r="U14" i="24"/>
  <c r="X14" i="24" s="1"/>
  <c r="U16" i="24"/>
  <c r="X16" i="24" s="1"/>
  <c r="U18" i="24"/>
  <c r="X18" i="24" s="1"/>
  <c r="U20" i="24"/>
  <c r="X20" i="24" s="1"/>
  <c r="U22" i="24"/>
  <c r="X22" i="24" s="1"/>
  <c r="U7" i="4"/>
  <c r="X7" i="4" s="1"/>
  <c r="U10" i="4"/>
  <c r="X10" i="4" s="1"/>
  <c r="U36" i="4"/>
  <c r="X36" i="4" s="1"/>
  <c r="U11" i="5"/>
  <c r="X11" i="5" s="1"/>
  <c r="U27" i="5"/>
  <c r="X27" i="5" s="1"/>
  <c r="U14" i="5"/>
  <c r="X14" i="5" s="1"/>
  <c r="U30" i="5"/>
  <c r="X30" i="5" s="1"/>
  <c r="U5" i="5"/>
  <c r="X5" i="5" s="1"/>
  <c r="U7" i="5"/>
  <c r="X7" i="5" s="1"/>
  <c r="U13" i="5"/>
  <c r="X13" i="5" s="1"/>
  <c r="U15" i="5"/>
  <c r="X15" i="5" s="1"/>
  <c r="U21" i="5"/>
  <c r="X21" i="5" s="1"/>
  <c r="U23" i="5"/>
  <c r="X23" i="5" s="1"/>
  <c r="U29" i="5"/>
  <c r="X29" i="5" s="1"/>
  <c r="U31" i="5"/>
  <c r="X31" i="5" s="1"/>
  <c r="U12" i="4"/>
  <c r="X12" i="4" s="1"/>
  <c r="U15" i="4"/>
  <c r="X15" i="4" s="1"/>
  <c r="U33" i="4"/>
  <c r="X33" i="4" s="1"/>
  <c r="U35" i="4"/>
  <c r="X35" i="4" s="1"/>
  <c r="U38" i="4"/>
  <c r="X38" i="4" s="1"/>
  <c r="U41" i="4"/>
  <c r="X41" i="4" s="1"/>
  <c r="U43" i="4"/>
  <c r="X43" i="4" s="1"/>
  <c r="U9" i="5"/>
  <c r="X9" i="5" s="1"/>
  <c r="U17" i="5"/>
  <c r="X17" i="5" s="1"/>
  <c r="U25" i="5"/>
  <c r="X25" i="5" s="1"/>
  <c r="U33" i="5"/>
  <c r="X33" i="5" s="1"/>
  <c r="U13" i="4"/>
  <c r="X13" i="4" s="1"/>
  <c r="U10" i="5"/>
  <c r="X10" i="5" s="1"/>
  <c r="U18" i="5"/>
  <c r="X18" i="5" s="1"/>
  <c r="U26" i="5"/>
  <c r="X26" i="5" s="1"/>
  <c r="U34" i="5"/>
  <c r="X34" i="5" s="1"/>
  <c r="U5" i="4"/>
  <c r="X5" i="4" s="1"/>
  <c r="U6" i="4"/>
  <c r="X6" i="4" s="1"/>
  <c r="U18" i="4"/>
  <c r="X18" i="4" s="1"/>
  <c r="U24" i="4"/>
  <c r="X24" i="4" s="1"/>
  <c r="U11" i="4"/>
  <c r="X11" i="4" s="1"/>
  <c r="U23" i="4"/>
  <c r="X23" i="4" s="1"/>
  <c r="U9" i="4"/>
  <c r="X9" i="4" s="1"/>
  <c r="U17" i="4"/>
  <c r="X17" i="4" s="1"/>
  <c r="U27" i="4"/>
  <c r="X27" i="4" s="1"/>
  <c r="U39" i="4"/>
  <c r="X39" i="4" s="1"/>
  <c r="U53" i="4"/>
  <c r="X53" i="4" s="1"/>
  <c r="U4" i="5"/>
  <c r="X4" i="5" s="1"/>
  <c r="U8" i="5"/>
  <c r="X8" i="5" s="1"/>
  <c r="U12" i="5"/>
  <c r="X12" i="5" s="1"/>
  <c r="U16" i="5"/>
  <c r="X16" i="5" s="1"/>
  <c r="U20" i="5"/>
  <c r="X20" i="5" s="1"/>
  <c r="U24" i="5"/>
  <c r="X24" i="5" s="1"/>
  <c r="U28" i="5"/>
  <c r="X28" i="5" s="1"/>
  <c r="U32" i="5"/>
  <c r="X32" i="5" s="1"/>
  <c r="U52" i="4"/>
  <c r="X52" i="4" s="1"/>
</calcChain>
</file>

<file path=xl/sharedStrings.xml><?xml version="1.0" encoding="utf-8"?>
<sst xmlns="http://schemas.openxmlformats.org/spreadsheetml/2006/main" count="3643" uniqueCount="1115">
  <si>
    <t>Старт. №</t>
  </si>
  <si>
    <t>Фамилия, имя</t>
  </si>
  <si>
    <t>Группа</t>
  </si>
  <si>
    <t>Время старта</t>
  </si>
  <si>
    <t>Согласно графика</t>
  </si>
  <si>
    <t>Факти-ческое</t>
  </si>
  <si>
    <t>Время отметки на КВ1</t>
  </si>
  <si>
    <t>Штраф. минуты на старте</t>
  </si>
  <si>
    <t>Штраф. минуты на КВ1</t>
  </si>
  <si>
    <t>Штраф. минуты на КВ3</t>
  </si>
  <si>
    <t>ДОП 1</t>
  </si>
  <si>
    <t>ДОП 2</t>
  </si>
  <si>
    <t>Круг 2</t>
  </si>
  <si>
    <t>Сумма штраф-ных минут по КВ</t>
  </si>
  <si>
    <t>Сумма штраф-ных минут ДОП</t>
  </si>
  <si>
    <t>Прочие штраф-ные минуты</t>
  </si>
  <si>
    <t xml:space="preserve"> Всего штраф-ного времени за 1 день</t>
  </si>
  <si>
    <t>Место</t>
  </si>
  <si>
    <t>Зачетные очки</t>
  </si>
  <si>
    <t>Е-3</t>
  </si>
  <si>
    <t>E-1,E-2,E-3</t>
  </si>
  <si>
    <t>ATV</t>
  </si>
  <si>
    <t>Расчетное время для ПР</t>
  </si>
  <si>
    <t>Расчетное время для ATV</t>
  </si>
  <si>
    <t>Расчетное время для любителей</t>
  </si>
  <si>
    <t>Хобби</t>
  </si>
  <si>
    <t>Юниоры</t>
  </si>
  <si>
    <t>п/п</t>
  </si>
  <si>
    <t>Е-2</t>
  </si>
  <si>
    <t>Е-1</t>
  </si>
  <si>
    <t>Ю</t>
  </si>
  <si>
    <t>Расчетное</t>
  </si>
  <si>
    <t>Время постановки в ЗП</t>
  </si>
  <si>
    <t>Н</t>
  </si>
  <si>
    <t>Старт</t>
  </si>
  <si>
    <t>Марка мотоцикла</t>
  </si>
  <si>
    <t>Время постановки в зп</t>
  </si>
  <si>
    <t>Абсолют</t>
  </si>
  <si>
    <t>Ст. №</t>
  </si>
  <si>
    <t>Фамилия, Имя</t>
  </si>
  <si>
    <t>Отчество</t>
  </si>
  <si>
    <t>Класс</t>
  </si>
  <si>
    <t>Мотоцикл</t>
  </si>
  <si>
    <t>Дата рождения</t>
  </si>
  <si>
    <t>Спорт. звание / разряд</t>
  </si>
  <si>
    <t>Регион, Город</t>
  </si>
  <si>
    <t>Команда</t>
  </si>
  <si>
    <t>Лицензия</t>
  </si>
  <si>
    <t>Агафонов Алексей</t>
  </si>
  <si>
    <t>Вадимович</t>
  </si>
  <si>
    <t>Gas Gas</t>
  </si>
  <si>
    <t>Йошкар Ола</t>
  </si>
  <si>
    <t>"Restless"</t>
  </si>
  <si>
    <t>Агафонов Вадим</t>
  </si>
  <si>
    <t>Николаевич</t>
  </si>
  <si>
    <t>Е1</t>
  </si>
  <si>
    <t>Husaberg</t>
  </si>
  <si>
    <t>А-150338</t>
  </si>
  <si>
    <t>Адикаев Алексей</t>
  </si>
  <si>
    <t>р-ка Абхазия, г. Сухум</t>
  </si>
  <si>
    <t>Александров Александр</t>
  </si>
  <si>
    <t>Краснодарский край, г. Сочи</t>
  </si>
  <si>
    <t>Андреев Николай</t>
  </si>
  <si>
    <t>Евгеньевич</t>
  </si>
  <si>
    <t>Husqvarna</t>
  </si>
  <si>
    <t>б/р</t>
  </si>
  <si>
    <t>р-ка Чувашия, г. Мариинский Посад</t>
  </si>
  <si>
    <t>лично</t>
  </si>
  <si>
    <t>А-150550</t>
  </si>
  <si>
    <t>Антонов Артем</t>
  </si>
  <si>
    <t>Ильич</t>
  </si>
  <si>
    <t>КТМ</t>
  </si>
  <si>
    <t>Москва</t>
  </si>
  <si>
    <t>"Offroad People"</t>
  </si>
  <si>
    <t>А1-22859083</t>
  </si>
  <si>
    <t>Антонов Сергей</t>
  </si>
  <si>
    <t>Олегович</t>
  </si>
  <si>
    <t>Московская область, г. Дмитров</t>
  </si>
  <si>
    <t>СТК "Дмитров"</t>
  </si>
  <si>
    <t>А-150345</t>
  </si>
  <si>
    <t>Артюгин Дмитрий</t>
  </si>
  <si>
    <t>Тульская область, г. Богородицк</t>
  </si>
  <si>
    <t>Афанасьев Александр</t>
  </si>
  <si>
    <t>Викторович</t>
  </si>
  <si>
    <t>Honda</t>
  </si>
  <si>
    <t>А-150365</t>
  </si>
  <si>
    <t>Ахиджанов Николай</t>
  </si>
  <si>
    <t>Краснодарский край, станица Октябрьская</t>
  </si>
  <si>
    <t>Баженин Андрей</t>
  </si>
  <si>
    <t>Московская область, г. Лыткарино</t>
  </si>
  <si>
    <t>Баландин Евгений</t>
  </si>
  <si>
    <t>Самара</t>
  </si>
  <si>
    <t>"Активный Рейд"</t>
  </si>
  <si>
    <t>Балашов Игорь</t>
  </si>
  <si>
    <t>Баранова Светлана</t>
  </si>
  <si>
    <t>Геннадьевна</t>
  </si>
  <si>
    <t>"Hard Enduro Russia"</t>
  </si>
  <si>
    <t>Барков Виктор</t>
  </si>
  <si>
    <t>Александрович</t>
  </si>
  <si>
    <t>Yamaha</t>
  </si>
  <si>
    <t>Московская область, г. Звенигород</t>
  </si>
  <si>
    <t>ОФМЕ</t>
  </si>
  <si>
    <t>Безуглый Алексей</t>
  </si>
  <si>
    <t>Бекасов Виктор</t>
  </si>
  <si>
    <t>Белоусов Дмитрий</t>
  </si>
  <si>
    <t>Московская область, пгт Софрино</t>
  </si>
  <si>
    <t>Беспалов Дмитрий</t>
  </si>
  <si>
    <t>Владимирович</t>
  </si>
  <si>
    <t>Е3</t>
  </si>
  <si>
    <t>"Admoto"</t>
  </si>
  <si>
    <t>А-150184</t>
  </si>
  <si>
    <t>Бирюков Вячеслав</t>
  </si>
  <si>
    <t>Богатов Михаил</t>
  </si>
  <si>
    <t>Московская область, г. Коломна</t>
  </si>
  <si>
    <t>Бойко Александр</t>
  </si>
  <si>
    <t>Бойко Сергей</t>
  </si>
  <si>
    <t>Борисов Евгений</t>
  </si>
  <si>
    <t>Борисов Николай</t>
  </si>
  <si>
    <t>Боронко Алексей</t>
  </si>
  <si>
    <t>Васильевич</t>
  </si>
  <si>
    <t>Sherco</t>
  </si>
  <si>
    <t>Бурцев Василий</t>
  </si>
  <si>
    <t>МС</t>
  </si>
  <si>
    <t>"Cannnibal Racing"</t>
  </si>
  <si>
    <t>Бурцев Михаил</t>
  </si>
  <si>
    <t>Буссе Константин</t>
  </si>
  <si>
    <t>А-150320</t>
  </si>
  <si>
    <t>Буторов Максим</t>
  </si>
  <si>
    <t>Нижний Новгород</t>
  </si>
  <si>
    <t>"Нижний Новгород"</t>
  </si>
  <si>
    <t>А-150570</t>
  </si>
  <si>
    <t>Вакар Иван</t>
  </si>
  <si>
    <t>Михайлович</t>
  </si>
  <si>
    <t>Валиуллин Ренат</t>
  </si>
  <si>
    <t>Рифович</t>
  </si>
  <si>
    <t>А-150289</t>
  </si>
  <si>
    <t>Ваньян Алексей</t>
  </si>
  <si>
    <t>Васильев Максим</t>
  </si>
  <si>
    <t>Самарская область, г. Сызрань</t>
  </si>
  <si>
    <t>Волков Николай</t>
  </si>
  <si>
    <t>Kawasaki</t>
  </si>
  <si>
    <t>А-150344</t>
  </si>
  <si>
    <t>Волков Сергей</t>
  </si>
  <si>
    <t>Дмитриевич</t>
  </si>
  <si>
    <t>А-150361</t>
  </si>
  <si>
    <t>Волохов Андрей</t>
  </si>
  <si>
    <t>Ворона Роман</t>
  </si>
  <si>
    <t>Московская область, г. Чехов</t>
  </si>
  <si>
    <t>Гаврилин Алексей</t>
  </si>
  <si>
    <t>Геннадьевич</t>
  </si>
  <si>
    <t>Е2</t>
  </si>
  <si>
    <t>Московская область, д. Горки</t>
  </si>
  <si>
    <t>А-150196</t>
  </si>
  <si>
    <t>Гаев Никита</t>
  </si>
  <si>
    <t>Свердловская область, г. Березовский</t>
  </si>
  <si>
    <t>А-150554</t>
  </si>
  <si>
    <t>Галанкин Кирилл</t>
  </si>
  <si>
    <t>А-150194</t>
  </si>
  <si>
    <t>Горячкин Алексей</t>
  </si>
  <si>
    <t>Калуга</t>
  </si>
  <si>
    <t>СТК "Экстрим"</t>
  </si>
  <si>
    <t>Гоч Павел</t>
  </si>
  <si>
    <t>Краснодар</t>
  </si>
  <si>
    <t>"Пчеловоды Кубани"</t>
  </si>
  <si>
    <t>Греков Иван</t>
  </si>
  <si>
    <t>Давидовский Дмитрий</t>
  </si>
  <si>
    <t>Леонидович</t>
  </si>
  <si>
    <t>"SVR Team"</t>
  </si>
  <si>
    <t>А-000443</t>
  </si>
  <si>
    <t>Давыдов Николай</t>
  </si>
  <si>
    <t>Вологда</t>
  </si>
  <si>
    <t>Сборная Вологодской обл.</t>
  </si>
  <si>
    <t>Данилов Алексей</t>
  </si>
  <si>
    <t>Демихов Тимофей</t>
  </si>
  <si>
    <t>Демьянюк Андрей</t>
  </si>
  <si>
    <t>Дерин Владимир</t>
  </si>
  <si>
    <t>Краснодарский край, г. Абинск</t>
  </si>
  <si>
    <t>Джалагония Александр</t>
  </si>
  <si>
    <t>Дзебоев Аслан</t>
  </si>
  <si>
    <t>р-ка Северная Осетия — Алания, г. Владикавказ</t>
  </si>
  <si>
    <t>Дианов Александр</t>
  </si>
  <si>
    <t>Владимирская область, г. Ковров</t>
  </si>
  <si>
    <t>Дмитриев Михаил</t>
  </si>
  <si>
    <t>Пенза</t>
  </si>
  <si>
    <t>Дондуков Дмитрий</t>
  </si>
  <si>
    <t>Борисович</t>
  </si>
  <si>
    <t>А-150553</t>
  </si>
  <si>
    <t>Доронин Сергей</t>
  </si>
  <si>
    <t>р-ка Карелия, г. Петрозаводск</t>
  </si>
  <si>
    <t>Дронов Алексей</t>
  </si>
  <si>
    <t>КМС</t>
  </si>
  <si>
    <t>Друшляков Роман</t>
  </si>
  <si>
    <t>Емелин Иван</t>
  </si>
  <si>
    <t>Владимир</t>
  </si>
  <si>
    <t>Ефремов Сергей</t>
  </si>
  <si>
    <t>Нижегородская область, г. Кушнур</t>
  </si>
  <si>
    <t>Заволока Александр</t>
  </si>
  <si>
    <t>р-ка Крым, г. Ялта</t>
  </si>
  <si>
    <t>Загаринский Роман</t>
  </si>
  <si>
    <t>Заико Дмитрий</t>
  </si>
  <si>
    <t>Сергеевич</t>
  </si>
  <si>
    <t>Зайцев Андрей</t>
  </si>
  <si>
    <t>Казань</t>
  </si>
  <si>
    <t>Замятин Евгений</t>
  </si>
  <si>
    <t>А-150377</t>
  </si>
  <si>
    <t>Зарандия Астамур</t>
  </si>
  <si>
    <t>Захаров Андрей</t>
  </si>
  <si>
    <t>Захаров Кирилл</t>
  </si>
  <si>
    <t>Званилов Алексей</t>
  </si>
  <si>
    <t>Звонилов Алексей</t>
  </si>
  <si>
    <t>Зиновьев Иван</t>
  </si>
  <si>
    <t>Московская область, г. Мытищи</t>
  </si>
  <si>
    <t>А-150292</t>
  </si>
  <si>
    <t>Золотов Денис</t>
  </si>
  <si>
    <t>Золотов Дмитрий</t>
  </si>
  <si>
    <t>А-150181</t>
  </si>
  <si>
    <t>Золотов Роман</t>
  </si>
  <si>
    <t>Золотов Сергей</t>
  </si>
  <si>
    <t>"Red City Racing"</t>
  </si>
  <si>
    <t>А-150325</t>
  </si>
  <si>
    <t>Зырин Геннадий</t>
  </si>
  <si>
    <t>Московская область, г. Лесной городок</t>
  </si>
  <si>
    <t>А-150369</t>
  </si>
  <si>
    <t>Иванников Андрей</t>
  </si>
  <si>
    <t>Иванов Илья</t>
  </si>
  <si>
    <t>Иванов Павел</t>
  </si>
  <si>
    <t>Андреевич</t>
  </si>
  <si>
    <t>А-150346</t>
  </si>
  <si>
    <t>Иванов Юрий</t>
  </si>
  <si>
    <t>"BRaT"</t>
  </si>
  <si>
    <t>А-150294</t>
  </si>
  <si>
    <t>Изотов Максим</t>
  </si>
  <si>
    <t>Ильин Артем</t>
  </si>
  <si>
    <t>р-ка Карелия, г. Олонец</t>
  </si>
  <si>
    <t>"Вектор движения"</t>
  </si>
  <si>
    <t>Иноземцев Николай</t>
  </si>
  <si>
    <t>Исаев Сергей</t>
  </si>
  <si>
    <t>Московская область, г. Запрудня</t>
  </si>
  <si>
    <t>Исаков Алексей</t>
  </si>
  <si>
    <t>Юрьевич</t>
  </si>
  <si>
    <t>"МарпосадКабель"</t>
  </si>
  <si>
    <t>А-150202</t>
  </si>
  <si>
    <t>Камушкин Владимир</t>
  </si>
  <si>
    <t>Каплан Леонид</t>
  </si>
  <si>
    <t>Воронеж</t>
  </si>
  <si>
    <t>Капырин Алексей</t>
  </si>
  <si>
    <t>Московская область, г. Железнодорожный</t>
  </si>
  <si>
    <t xml:space="preserve"> "Динамит Рейсинг"</t>
  </si>
  <si>
    <t>А-150368</t>
  </si>
  <si>
    <t>Караваев Станислав</t>
  </si>
  <si>
    <t>"MX-Men"</t>
  </si>
  <si>
    <t>Кармалицкий Максим</t>
  </si>
  <si>
    <t>"Газпром"</t>
  </si>
  <si>
    <t>Каторгин Павел</t>
  </si>
  <si>
    <t>Кибардин Вадим</t>
  </si>
  <si>
    <t>А-150287</t>
  </si>
  <si>
    <t>Кива Александр</t>
  </si>
  <si>
    <t>Кишкичев Иван</t>
  </si>
  <si>
    <t>Санкт-Петербург</t>
  </si>
  <si>
    <t>СПБГДТЮ</t>
  </si>
  <si>
    <t>А-150571</t>
  </si>
  <si>
    <t>Клементьев Олег</t>
  </si>
  <si>
    <t>Краснодарский край, станица Анапская</t>
  </si>
  <si>
    <t>Коваль Андрей</t>
  </si>
  <si>
    <t>"Motogon.ru"</t>
  </si>
  <si>
    <t>Ковенков Сергей</t>
  </si>
  <si>
    <t>Кодин Александр</t>
  </si>
  <si>
    <t>Козлачков Павел</t>
  </si>
  <si>
    <t>Киров</t>
  </si>
  <si>
    <t>Козлов Алексей</t>
  </si>
  <si>
    <t>А-150542</t>
  </si>
  <si>
    <t>Козлов Виктор</t>
  </si>
  <si>
    <t>Козлов Сергей</t>
  </si>
  <si>
    <t>Колесников Александр</t>
  </si>
  <si>
    <t>А-150293</t>
  </si>
  <si>
    <t>Коломийцев Роман</t>
  </si>
  <si>
    <t>Кондаков Олег</t>
  </si>
  <si>
    <t>"Endorfine"</t>
  </si>
  <si>
    <t>Коновалов Иван</t>
  </si>
  <si>
    <t>Кононенко Александр</t>
  </si>
  <si>
    <t>Коноплев Андрей</t>
  </si>
  <si>
    <t>Константинов Максим</t>
  </si>
  <si>
    <t>Коржов Антон</t>
  </si>
  <si>
    <t>Павлович</t>
  </si>
  <si>
    <t>"КРмото"</t>
  </si>
  <si>
    <t>А-150169</t>
  </si>
  <si>
    <t>Кормщиков Артем</t>
  </si>
  <si>
    <t>Королев Владимир</t>
  </si>
  <si>
    <t>Корчагин Сергей</t>
  </si>
  <si>
    <t>Игоревич</t>
  </si>
  <si>
    <t>Косаткин Игорь</t>
  </si>
  <si>
    <t>А-150566</t>
  </si>
  <si>
    <t>Костарнов Николай</t>
  </si>
  <si>
    <t>Костин Александр</t>
  </si>
  <si>
    <t>Косухин Евгений</t>
  </si>
  <si>
    <t>Анатольевич</t>
  </si>
  <si>
    <t>Екатеринбург</t>
  </si>
  <si>
    <t>"Уралполимергрупп"</t>
  </si>
  <si>
    <t>А-150555</t>
  </si>
  <si>
    <t>Кочеихин Юрий</t>
  </si>
  <si>
    <t>А-150203</t>
  </si>
  <si>
    <t>Кочкуров Евгений</t>
  </si>
  <si>
    <t>Витальевич</t>
  </si>
  <si>
    <t>Сахалинская область, г. Южно-Сахалинск</t>
  </si>
  <si>
    <t>А-150168</t>
  </si>
  <si>
    <t>Кошеленко Максим</t>
  </si>
  <si>
    <t>Круглый Игорь</t>
  </si>
  <si>
    <t>р-ка Татарстан, г. Набережные Челны</t>
  </si>
  <si>
    <t>Крылов Борис</t>
  </si>
  <si>
    <t>А-150334</t>
  </si>
  <si>
    <t>Крысов Олег</t>
  </si>
  <si>
    <t>Кубарев Игорь</t>
  </si>
  <si>
    <t>Кузнецов Кирилл</t>
  </si>
  <si>
    <t>Вячеславович</t>
  </si>
  <si>
    <t>KX</t>
  </si>
  <si>
    <t>ГДТЮ Санкт-Петербург</t>
  </si>
  <si>
    <t>А-150547</t>
  </si>
  <si>
    <t>Кузьмин Михаил</t>
  </si>
  <si>
    <t>А-150568</t>
  </si>
  <si>
    <t>Кузьмичев Евгений</t>
  </si>
  <si>
    <t>Валерьевич</t>
  </si>
  <si>
    <t>А-150548</t>
  </si>
  <si>
    <t>Куклин Константин</t>
  </si>
  <si>
    <t>Куксов Игорь</t>
  </si>
  <si>
    <t>Московская область, г. Красногорск</t>
  </si>
  <si>
    <t>Куликов Эдуард</t>
  </si>
  <si>
    <t>Куртиев Айдер</t>
  </si>
  <si>
    <t>Лаврентьев Юрий</t>
  </si>
  <si>
    <t>Московская область, г. Видное</t>
  </si>
  <si>
    <t>Лашко Борис</t>
  </si>
  <si>
    <t>Ростов-на-Дону</t>
  </si>
  <si>
    <t>А-150549</t>
  </si>
  <si>
    <t>Левков Артем</t>
  </si>
  <si>
    <t>А-150567</t>
  </si>
  <si>
    <t>Лезинов Андрей</t>
  </si>
  <si>
    <t>Валентинович</t>
  </si>
  <si>
    <t>Леонов Андрей</t>
  </si>
  <si>
    <t>Московская область, г. Зарайск</t>
  </si>
  <si>
    <t>Леонов Давид</t>
  </si>
  <si>
    <t>Ростовская область, г. Донецк</t>
  </si>
  <si>
    <t>А-150360</t>
  </si>
  <si>
    <t>Летунов Виталий</t>
  </si>
  <si>
    <t>Логачев Евгений</t>
  </si>
  <si>
    <t>Ложкин Владимир</t>
  </si>
  <si>
    <t>А-150364</t>
  </si>
  <si>
    <t>Лозинский Алексей</t>
  </si>
  <si>
    <t>Лопачук Алексей</t>
  </si>
  <si>
    <t>р-ка Крым, г. Севастополь</t>
  </si>
  <si>
    <t>"DRC"</t>
  </si>
  <si>
    <t>Лубянов Олег</t>
  </si>
  <si>
    <t>Ставропольский край, г. Невинномысск</t>
  </si>
  <si>
    <t>"РСО-Алания", ДОСААФ</t>
  </si>
  <si>
    <t>Лужин Александр</t>
  </si>
  <si>
    <t>А-150171</t>
  </si>
  <si>
    <t>Лушниченко Никита</t>
  </si>
  <si>
    <t>А-150343</t>
  </si>
  <si>
    <t>Лушниченко Сергей</t>
  </si>
  <si>
    <t>Лютов Илья</t>
  </si>
  <si>
    <t>Московская область, г. Беляниново</t>
  </si>
  <si>
    <t>Макашин Артем</t>
  </si>
  <si>
    <t>Максимов Александр</t>
  </si>
  <si>
    <t>А-150363</t>
  </si>
  <si>
    <t>Маликов Илья</t>
  </si>
  <si>
    <t>Марилова Юлия</t>
  </si>
  <si>
    <t>Марфин Александр</t>
  </si>
  <si>
    <t>А-150167</t>
  </si>
  <si>
    <t>Мельников Константин</t>
  </si>
  <si>
    <t>Владиславович</t>
  </si>
  <si>
    <t>Forsage</t>
  </si>
  <si>
    <t>А-150366</t>
  </si>
  <si>
    <t>Метелин Иван</t>
  </si>
  <si>
    <t>А-150367</t>
  </si>
  <si>
    <t>Миндин Андрей</t>
  </si>
  <si>
    <t>Миронов Вячеслав</t>
  </si>
  <si>
    <t>Миронов Данила</t>
  </si>
  <si>
    <t>Константинович</t>
  </si>
  <si>
    <t>Миронов Федор</t>
  </si>
  <si>
    <t>Михеенков Дмитрий</t>
  </si>
  <si>
    <t>А-150544</t>
  </si>
  <si>
    <t>Монаков Станислав</t>
  </si>
  <si>
    <t>ГДТЮ</t>
  </si>
  <si>
    <t>А-150205</t>
  </si>
  <si>
    <t>Мотошин Марк</t>
  </si>
  <si>
    <t>Самарская область, г. Тольятти</t>
  </si>
  <si>
    <t>Мурыгин Роман</t>
  </si>
  <si>
    <t>Kayo</t>
  </si>
  <si>
    <t>А-150340</t>
  </si>
  <si>
    <t>Наумов Алексей</t>
  </si>
  <si>
    <t>Львович</t>
  </si>
  <si>
    <t>МСМК</t>
  </si>
  <si>
    <t>А-150382</t>
  </si>
  <si>
    <t>Неграшов Артем</t>
  </si>
  <si>
    <t>Романович</t>
  </si>
  <si>
    <t>Неклеса Александр</t>
  </si>
  <si>
    <t>Нечаев Максим</t>
  </si>
  <si>
    <t>Никишкин Алексей</t>
  </si>
  <si>
    <t>А-150288</t>
  </si>
  <si>
    <t>Никишкин Савелий</t>
  </si>
  <si>
    <t>А-150379</t>
  </si>
  <si>
    <t>Николаев Дмитрий</t>
  </si>
  <si>
    <t>Николаев Максим</t>
  </si>
  <si>
    <t>Олюнин Леонид</t>
  </si>
  <si>
    <t>Иванович</t>
  </si>
  <si>
    <t>А-150378</t>
  </si>
  <si>
    <t xml:space="preserve">Орловский Александр </t>
  </si>
  <si>
    <t>KXF</t>
  </si>
  <si>
    <t>А-150546</t>
  </si>
  <si>
    <t>Осипов Анатолий</t>
  </si>
  <si>
    <t>Чебоксары</t>
  </si>
  <si>
    <t>А-150551</t>
  </si>
  <si>
    <t>Остапенко Антон</t>
  </si>
  <si>
    <t>Очулин Иван</t>
  </si>
  <si>
    <t>А-150569</t>
  </si>
  <si>
    <t>Очулин Петр</t>
  </si>
  <si>
    <t>А-150573</t>
  </si>
  <si>
    <t>Павленко Олег</t>
  </si>
  <si>
    <t>Челябинская область, г. Магнитогорск</t>
  </si>
  <si>
    <t>Палютин Евгений</t>
  </si>
  <si>
    <t>А-150347</t>
  </si>
  <si>
    <t>Панфилов Валерий</t>
  </si>
  <si>
    <t>Паршин Дмитрий</t>
  </si>
  <si>
    <t>Пережогин Алексей</t>
  </si>
  <si>
    <t>Валериевич</t>
  </si>
  <si>
    <t>р-ка Татарстан, г. Зеленодольск</t>
  </si>
  <si>
    <t>СТК ДОСААФ г. Йошкар Ола</t>
  </si>
  <si>
    <t>А-150376</t>
  </si>
  <si>
    <t>Петин Андрей</t>
  </si>
  <si>
    <t>Московская область, г. Одинцово</t>
  </si>
  <si>
    <t>Петрович Артем</t>
  </si>
  <si>
    <t>А-150201</t>
  </si>
  <si>
    <t>Печерский Павел</t>
  </si>
  <si>
    <t>Плечко Игорь</t>
  </si>
  <si>
    <t>Ростовская область, г. Таганрог</t>
  </si>
  <si>
    <t>А-150321</t>
  </si>
  <si>
    <t>Погодин Александр</t>
  </si>
  <si>
    <t>А-150540</t>
  </si>
  <si>
    <t>Подлесный Лев</t>
  </si>
  <si>
    <t>Suzuki</t>
  </si>
  <si>
    <t>Подчасов Алексей</t>
  </si>
  <si>
    <t>Алтайский край, п. Новомихайловка</t>
  </si>
  <si>
    <t>Поливцев Алексей</t>
  </si>
  <si>
    <t>Поляков Никита</t>
  </si>
  <si>
    <t>Челябинск</t>
  </si>
  <si>
    <t>А-150552</t>
  </si>
  <si>
    <t>Прокопченко Евгений</t>
  </si>
  <si>
    <t>Прокопьева Ксения</t>
  </si>
  <si>
    <t>Эдуардовна</t>
  </si>
  <si>
    <t>А-150362</t>
  </si>
  <si>
    <t>Прохоров Павел</t>
  </si>
  <si>
    <t>Пряников Андрей</t>
  </si>
  <si>
    <t>Воронежская область, п. ВНИИСС</t>
  </si>
  <si>
    <t>Пряхин Сергей</t>
  </si>
  <si>
    <t>Пустошкин Дан</t>
  </si>
  <si>
    <t>Пшеничный Владимир</t>
  </si>
  <si>
    <t>Пыжьянов Антон</t>
  </si>
  <si>
    <t>"ООО ТД УралХладПром"</t>
  </si>
  <si>
    <t>А-150371</t>
  </si>
  <si>
    <t>Радишевский Игорь</t>
  </si>
  <si>
    <t>1 р</t>
  </si>
  <si>
    <t>"Братеево"</t>
  </si>
  <si>
    <t>Райлян Валерий</t>
  </si>
  <si>
    <t>Ставропольский край, г. Пятигорск</t>
  </si>
  <si>
    <t>Раменев Игорь</t>
  </si>
  <si>
    <t>Ренц Александр</t>
  </si>
  <si>
    <t>Ренц Николай</t>
  </si>
  <si>
    <t>Самарская обл., г. Тольятти</t>
  </si>
  <si>
    <t>Романюта Наталия</t>
  </si>
  <si>
    <t>Сергеевна</t>
  </si>
  <si>
    <t>Руденко Павел</t>
  </si>
  <si>
    <t>Сажнев Олег</t>
  </si>
  <si>
    <t>"Crazy Motors"</t>
  </si>
  <si>
    <t>Самойлов Александр</t>
  </si>
  <si>
    <t>Сафонов Иван</t>
  </si>
  <si>
    <t>А-150374</t>
  </si>
  <si>
    <t>Сафронов Александр</t>
  </si>
  <si>
    <t>р-ка Башкортостан, г. Стерлитамак</t>
  </si>
  <si>
    <t>Свидетелев Дмитрий</t>
  </si>
  <si>
    <t>А-150372</t>
  </si>
  <si>
    <t>Семикозов Александр</t>
  </si>
  <si>
    <t>Сергиенко Максим</t>
  </si>
  <si>
    <t>А-150-206</t>
  </si>
  <si>
    <t>Середин Илья</t>
  </si>
  <si>
    <t>Славин Алексей</t>
  </si>
  <si>
    <t>Сладких Денис</t>
  </si>
  <si>
    <t>Слободянский Вячеслав</t>
  </si>
  <si>
    <t>А-150349</t>
  </si>
  <si>
    <t>Соколов Олег</t>
  </si>
  <si>
    <t>Ставропольский край, г. Минеральные воды</t>
  </si>
  <si>
    <t>Солонович Юрий</t>
  </si>
  <si>
    <t>Сорокин Виталий</t>
  </si>
  <si>
    <t>А-150291</t>
  </si>
  <si>
    <t>Сочнева Евгения</t>
  </si>
  <si>
    <t>Дмитриевна</t>
  </si>
  <si>
    <t>А-150335</t>
  </si>
  <si>
    <t>Степанов Артем</t>
  </si>
  <si>
    <t>А-150296</t>
  </si>
  <si>
    <t>Степанов Денис</t>
  </si>
  <si>
    <t>Московская область, г. Калининград</t>
  </si>
  <si>
    <t>А-150353</t>
  </si>
  <si>
    <t>Степанов Евгений</t>
  </si>
  <si>
    <t>Степачев Сергей</t>
  </si>
  <si>
    <t>Степин Дмитрий</t>
  </si>
  <si>
    <t>Стерин Сергей</t>
  </si>
  <si>
    <t>Страшнов Дмитрий</t>
  </si>
  <si>
    <t>Стрельников Максим</t>
  </si>
  <si>
    <t>Ставропольский край, г. Железноводск</t>
  </si>
  <si>
    <t>Сырхаев Артур</t>
  </si>
  <si>
    <t>Таистов Илья</t>
  </si>
  <si>
    <t>Московская область, г. Луховицы</t>
  </si>
  <si>
    <t>Татарников Антон</t>
  </si>
  <si>
    <t>Тимонин Александр</t>
  </si>
  <si>
    <t>Тимофеев Алексей</t>
  </si>
  <si>
    <t>Топчий Владимир</t>
  </si>
  <si>
    <t>Тюлюкин Михаил</t>
  </si>
  <si>
    <t>А-150375</t>
  </si>
  <si>
    <t>Усков Павел</t>
  </si>
  <si>
    <t>Фомин Сергей</t>
  </si>
  <si>
    <t>Фонин Владимир</t>
  </si>
  <si>
    <t>Московская область, г. Лобня</t>
  </si>
  <si>
    <t>А-150316</t>
  </si>
  <si>
    <t>Хажинский Олег</t>
  </si>
  <si>
    <t>Хашимов Эльдар</t>
  </si>
  <si>
    <t>Хураськин Сергей</t>
  </si>
  <si>
    <t>А-150295</t>
  </si>
  <si>
    <t>Цикин Сергей</t>
  </si>
  <si>
    <t>Цицилин Петр</t>
  </si>
  <si>
    <t>Чакиров Виктор</t>
  </si>
  <si>
    <t>р-ка Коми, г. Усинск</t>
  </si>
  <si>
    <t>Чернышов Александр</t>
  </si>
  <si>
    <t>Чернявский Александр</t>
  </si>
  <si>
    <t>А-150192</t>
  </si>
  <si>
    <t>Чирков Валентин</t>
  </si>
  <si>
    <t>А-150318</t>
  </si>
  <si>
    <t>Шарков Станислав</t>
  </si>
  <si>
    <t>Шеин Николай</t>
  </si>
  <si>
    <t>Шелогаев Павел</t>
  </si>
  <si>
    <t>А-150180</t>
  </si>
  <si>
    <t>Широков Андрей</t>
  </si>
  <si>
    <t>Антонинович</t>
  </si>
  <si>
    <t>Широков Игорь</t>
  </si>
  <si>
    <t>А-150351</t>
  </si>
  <si>
    <t>Шкредов Александр</t>
  </si>
  <si>
    <t>Московская область, г. Долгопрудный</t>
  </si>
  <si>
    <t>А-150545</t>
  </si>
  <si>
    <t>Шувалов Андрей</t>
  </si>
  <si>
    <t>Щербина Олег</t>
  </si>
  <si>
    <t>Эвенчик Игорь</t>
  </si>
  <si>
    <t>Юдаков Вячеслав</t>
  </si>
  <si>
    <t>Юдин Александр</t>
  </si>
  <si>
    <t>Московская область, г. Пушкино</t>
  </si>
  <si>
    <t>А-150332</t>
  </si>
  <si>
    <t>Якушенков Александр</t>
  </si>
  <si>
    <t>Яснинский Богдан</t>
  </si>
  <si>
    <t>Ставропольский край, г. Ессентуки</t>
  </si>
  <si>
    <t>Э 1</t>
  </si>
  <si>
    <t>Э 2</t>
  </si>
  <si>
    <t>Э 3</t>
  </si>
  <si>
    <t>Все</t>
  </si>
  <si>
    <t>Квадроциклы МФР</t>
  </si>
  <si>
    <t>Дата соревнований</t>
  </si>
  <si>
    <t>1 день</t>
  </si>
  <si>
    <t>2 день</t>
  </si>
  <si>
    <t>Место проведения</t>
  </si>
  <si>
    <t>Главный судья</t>
  </si>
  <si>
    <t>Главный секретарь</t>
  </si>
  <si>
    <t>Дмитриева А.И.</t>
  </si>
  <si>
    <t>Секретарь</t>
  </si>
  <si>
    <t>Спортивный комиссар</t>
  </si>
  <si>
    <t>Технический комиссар</t>
  </si>
  <si>
    <t>Название соревнований</t>
  </si>
  <si>
    <t>Субъект РФ, город</t>
  </si>
  <si>
    <t>Дата</t>
  </si>
  <si>
    <t>№ п/п</t>
  </si>
  <si>
    <t>Фамилия, Имя, Отчество</t>
  </si>
  <si>
    <t>Регион, город</t>
  </si>
  <si>
    <t>Всё</t>
  </si>
  <si>
    <t>СХ</t>
  </si>
  <si>
    <t>НС</t>
  </si>
  <si>
    <t>ПРОТОКОЛ  ЛИЧНОГО  ЗАЧЕТА</t>
  </si>
  <si>
    <t xml:space="preserve">Место </t>
  </si>
  <si>
    <t>Фамилия,  Имя</t>
  </si>
  <si>
    <t>Спорт. звание, разряд</t>
  </si>
  <si>
    <t>Город (край, район, область)</t>
  </si>
  <si>
    <t>Марка мото</t>
  </si>
  <si>
    <t>I-й ДЕНЬ</t>
  </si>
  <si>
    <t>II-й ДЕНЬ</t>
  </si>
  <si>
    <t xml:space="preserve">Сумма очков </t>
  </si>
  <si>
    <t>Д</t>
  </si>
  <si>
    <t>-</t>
  </si>
  <si>
    <t>Мотоциклы</t>
  </si>
  <si>
    <t>Квадроциклы</t>
  </si>
  <si>
    <t>Ч МФР</t>
  </si>
  <si>
    <t>"Sherco Team Russia"</t>
  </si>
  <si>
    <t>"HardEnduro.ru"</t>
  </si>
  <si>
    <t>А1-22859307</t>
  </si>
  <si>
    <t>А1-22859306</t>
  </si>
  <si>
    <t>А1-22859311</t>
  </si>
  <si>
    <t>Йошкар-Ола</t>
  </si>
  <si>
    <t>Время отметки на КВ4</t>
  </si>
  <si>
    <t>Потепалов Семен</t>
  </si>
  <si>
    <t>Расчетное время для женщин</t>
  </si>
  <si>
    <t>Женщины</t>
  </si>
  <si>
    <t>Яблоков Александр</t>
  </si>
  <si>
    <t>Московская область, г. Химки</t>
  </si>
  <si>
    <t>Крестьянинов Александр</t>
  </si>
  <si>
    <t>1</t>
  </si>
  <si>
    <t>Понсов Петр</t>
  </si>
  <si>
    <t>А-150080</t>
  </si>
  <si>
    <t>А-150105</t>
  </si>
  <si>
    <t>А-150107</t>
  </si>
  <si>
    <t>А-150108</t>
  </si>
  <si>
    <t>А-150109</t>
  </si>
  <si>
    <t>Бельков Александр</t>
  </si>
  <si>
    <t>Тверская область, г. Торопец</t>
  </si>
  <si>
    <t>А-150170</t>
  </si>
  <si>
    <t>2 р</t>
  </si>
  <si>
    <t>А-150172</t>
  </si>
  <si>
    <t>А-150173</t>
  </si>
  <si>
    <t xml:space="preserve">2 р </t>
  </si>
  <si>
    <t>А-150174</t>
  </si>
  <si>
    <t>А-150175</t>
  </si>
  <si>
    <t>А-150176</t>
  </si>
  <si>
    <t>А-150177</t>
  </si>
  <si>
    <t>А-150178</t>
  </si>
  <si>
    <t>А-150179</t>
  </si>
  <si>
    <t>А-150183</t>
  </si>
  <si>
    <t>А-150185</t>
  </si>
  <si>
    <t>А-150186</t>
  </si>
  <si>
    <t>А-000679</t>
  </si>
  <si>
    <t>А-150187</t>
  </si>
  <si>
    <t>А-150188</t>
  </si>
  <si>
    <t>Гришин Роман</t>
  </si>
  <si>
    <t>А-150189</t>
  </si>
  <si>
    <t>А-150190</t>
  </si>
  <si>
    <t>"Lite Enduro Russia"</t>
  </si>
  <si>
    <t>А-150191</t>
  </si>
  <si>
    <t>А-150193</t>
  </si>
  <si>
    <t>Кокорева Наталья</t>
  </si>
  <si>
    <t>Игоревна</t>
  </si>
  <si>
    <t>А1-24000228</t>
  </si>
  <si>
    <t>А-150195</t>
  </si>
  <si>
    <t>Данилов Дмитрий</t>
  </si>
  <si>
    <t>А-150197</t>
  </si>
  <si>
    <t>Волчков Андрей</t>
  </si>
  <si>
    <t>А-150198</t>
  </si>
  <si>
    <t>А-150199</t>
  </si>
  <si>
    <t>Лобанов Данила</t>
  </si>
  <si>
    <t>Алексеевич</t>
  </si>
  <si>
    <t>А-150200</t>
  </si>
  <si>
    <t>Блюмхен Ян</t>
  </si>
  <si>
    <t>Германович</t>
  </si>
  <si>
    <t>"Zavedra"</t>
  </si>
  <si>
    <t>А-000680</t>
  </si>
  <si>
    <t>Силантьев Владислав</t>
  </si>
  <si>
    <t>А-150331</t>
  </si>
  <si>
    <t>А-150333\</t>
  </si>
  <si>
    <t>Расчетное время для $C$13</t>
  </si>
  <si>
    <t>Квадроциклы $C$13</t>
  </si>
  <si>
    <t>К$C$13</t>
  </si>
  <si>
    <t>Круг 1</t>
  </si>
  <si>
    <t>Комаров Андрей</t>
  </si>
  <si>
    <t>Ставропольский край, г. Новопавловск</t>
  </si>
  <si>
    <t>"Красные крылья"</t>
  </si>
  <si>
    <t>Олейников Алексей</t>
  </si>
  <si>
    <t>Краснодарский край, г. Геленджик</t>
  </si>
  <si>
    <t>Понарьин Семен</t>
  </si>
  <si>
    <t>Павликов Виталий</t>
  </si>
  <si>
    <t>Коленкин Валерий</t>
  </si>
  <si>
    <t>Ставрополь</t>
  </si>
  <si>
    <t>А1-22859313</t>
  </si>
  <si>
    <t>Бибиков Олег</t>
  </si>
  <si>
    <t>"Сахалин Форэвэр"</t>
  </si>
  <si>
    <t>Поречный Дмитрий</t>
  </si>
  <si>
    <t>Курск</t>
  </si>
  <si>
    <t>Завгородний Максим</t>
  </si>
  <si>
    <t>Федорович</t>
  </si>
  <si>
    <t>Кунцеев Сергей</t>
  </si>
  <si>
    <t>Матвеев Владислав</t>
  </si>
  <si>
    <t>Белгород</t>
  </si>
  <si>
    <t>"Belgorod Enduro Team"</t>
  </si>
  <si>
    <t>Хмелевской Владислав</t>
  </si>
  <si>
    <t>Авджан Зораб</t>
  </si>
  <si>
    <t>Вазгенович</t>
  </si>
  <si>
    <t>Beta</t>
  </si>
  <si>
    <t>Краснодарский край, г. Новороссийск</t>
  </si>
  <si>
    <t>Ницканский Виктор</t>
  </si>
  <si>
    <t>"Black Sea Enduro"</t>
  </si>
  <si>
    <t>Забудько Антон</t>
  </si>
  <si>
    <t>Белгородская область, г. Шебекино</t>
  </si>
  <si>
    <t>Мазаев Андрей</t>
  </si>
  <si>
    <t>Семенович</t>
  </si>
  <si>
    <t>"Ялита-Спорт"</t>
  </si>
  <si>
    <t>Григорьевич</t>
  </si>
  <si>
    <t>Катаев Сергей</t>
  </si>
  <si>
    <t>Краснодарский край, г. Тихорецк</t>
  </si>
  <si>
    <t>Глыженков Сергей</t>
  </si>
  <si>
    <t>Кравченко Андрей</t>
  </si>
  <si>
    <t>Краснодарский край, г. Калужская</t>
  </si>
  <si>
    <t>Ковалев Евгений</t>
  </si>
  <si>
    <t>Шевченко Михаил</t>
  </si>
  <si>
    <t>WR</t>
  </si>
  <si>
    <t>Новомлинов Олег</t>
  </si>
  <si>
    <t>"Ставрополь Авто Мото спорт"</t>
  </si>
  <si>
    <t>Костенко Дмитрий</t>
  </si>
  <si>
    <t>Республика Крым, г. Севастополь</t>
  </si>
  <si>
    <t>"Hard Enduro Crimea"</t>
  </si>
  <si>
    <t>Перелыгин Андрей</t>
  </si>
  <si>
    <t>Олейников Валерий</t>
  </si>
  <si>
    <t>"Радуга"</t>
  </si>
  <si>
    <t>Купин Василий</t>
  </si>
  <si>
    <t>Гаврилов Михаил</t>
  </si>
  <si>
    <t>Горматько Максим</t>
  </si>
  <si>
    <t>ДОСААФ</t>
  </si>
  <si>
    <t>Гилязов Сергей</t>
  </si>
  <si>
    <t>Харисович</t>
  </si>
  <si>
    <t>"Севастополь Балаклава"</t>
  </si>
  <si>
    <t>Змиевский Роман</t>
  </si>
  <si>
    <t>Краснодарский край, г. Новопавловск</t>
  </si>
  <si>
    <t>Лесков Анлрей</t>
  </si>
  <si>
    <t>Качуев Василий</t>
  </si>
  <si>
    <t>Петухов Илья</t>
  </si>
  <si>
    <t>Форсаж</t>
  </si>
  <si>
    <t>Шевлоплес Владимир</t>
  </si>
  <si>
    <t>Краснодарский край, ст.Брюховецкая</t>
  </si>
  <si>
    <t>Республика Кабардино-Балкария, г. Прохладный</t>
  </si>
  <si>
    <t>Комков Даниил</t>
  </si>
  <si>
    <t xml:space="preserve">3 </t>
  </si>
  <si>
    <t>Московская область, г. Орехово-Зуево</t>
  </si>
  <si>
    <t>Дмитриев Андрей</t>
  </si>
  <si>
    <t>Тулупников Павел</t>
  </si>
  <si>
    <t>Письменский Василий</t>
  </si>
  <si>
    <t>Ростовская область, ст. Тацинская</t>
  </si>
  <si>
    <t>Мартынов Сергей</t>
  </si>
  <si>
    <t>Кобзарь Александр</t>
  </si>
  <si>
    <t>Кирпенко Анатолий</t>
  </si>
  <si>
    <t>Motoland</t>
  </si>
  <si>
    <t>Головань Евгений</t>
  </si>
  <si>
    <t>Республика Крым, г. Ялта</t>
  </si>
  <si>
    <t>Земцов Александр</t>
  </si>
  <si>
    <t>Республика Карачаево-Черкессия, г. Черкесск</t>
  </si>
  <si>
    <t>СТК "Черкесск"</t>
  </si>
  <si>
    <t>Голубь Григорий</t>
  </si>
  <si>
    <t>Жмайлов Анатолий</t>
  </si>
  <si>
    <t>"Enduro Sindycate"</t>
  </si>
  <si>
    <t>Боровский Артем</t>
  </si>
  <si>
    <t>Республика Карелия, г. Петрозаводск</t>
  </si>
  <si>
    <t>Разумов Александр</t>
  </si>
  <si>
    <t>Республика Адыгея, п. Каменномостский</t>
  </si>
  <si>
    <t>ДОП 3</t>
  </si>
  <si>
    <t>ж</t>
  </si>
  <si>
    <t>Федотов Никита</t>
  </si>
  <si>
    <t>3</t>
  </si>
  <si>
    <t>ЧЕМПИОНАТ МФР. Эндуро на мотоциклах. Командные соревнования.</t>
  </si>
  <si>
    <t>Шевлопляс Владимир</t>
  </si>
  <si>
    <t>00:01:46</t>
  </si>
  <si>
    <t>00:02:07</t>
  </si>
  <si>
    <t>00:02:14</t>
  </si>
  <si>
    <t>00:02:15</t>
  </si>
  <si>
    <t>00:01:50</t>
  </si>
  <si>
    <t>00:02:03</t>
  </si>
  <si>
    <t>00:01:57</t>
  </si>
  <si>
    <t>00:02:17</t>
  </si>
  <si>
    <t>00:02:00</t>
  </si>
  <si>
    <t>00:02:09</t>
  </si>
  <si>
    <t>00:01:56</t>
  </si>
  <si>
    <t>00:01:43</t>
  </si>
  <si>
    <t>00:04:33</t>
  </si>
  <si>
    <t>00:02:11</t>
  </si>
  <si>
    <t>00:01:52</t>
  </si>
  <si>
    <t>00:01:44</t>
  </si>
  <si>
    <t>00:01:51</t>
  </si>
  <si>
    <t>00:02:16</t>
  </si>
  <si>
    <t>00:02:47</t>
  </si>
  <si>
    <t>00:02:06</t>
  </si>
  <si>
    <t>00:02:57</t>
  </si>
  <si>
    <t>00:01:28</t>
  </si>
  <si>
    <t>00:01:49</t>
  </si>
  <si>
    <t>00:01:47</t>
  </si>
  <si>
    <t>00:01:55</t>
  </si>
  <si>
    <t>00:02:12</t>
  </si>
  <si>
    <t>00:01:53</t>
  </si>
  <si>
    <t>00:03:57</t>
  </si>
  <si>
    <t>00:01:59</t>
  </si>
  <si>
    <t>00:01:45</t>
  </si>
  <si>
    <t>00:05:48</t>
  </si>
  <si>
    <t>00:01:41</t>
  </si>
  <si>
    <t>00:02:10</t>
  </si>
  <si>
    <t>00:02:41</t>
  </si>
  <si>
    <t>00:03:37</t>
  </si>
  <si>
    <t>00:03:55</t>
  </si>
  <si>
    <t>00:01:42</t>
  </si>
  <si>
    <t>00:02:40</t>
  </si>
  <si>
    <t>00:04:45</t>
  </si>
  <si>
    <t>00:02:34</t>
  </si>
  <si>
    <t>00:02:23</t>
  </si>
  <si>
    <t>00:02:21</t>
  </si>
  <si>
    <t>00:02:38</t>
  </si>
  <si>
    <t>00:02:27</t>
  </si>
  <si>
    <t>00:01:31</t>
  </si>
  <si>
    <t>00:01:37</t>
  </si>
  <si>
    <t>00:02:01</t>
  </si>
  <si>
    <t>00:02:13</t>
  </si>
  <si>
    <t>00:03:49</t>
  </si>
  <si>
    <t>00:03:52</t>
  </si>
  <si>
    <t>00:04:13</t>
  </si>
  <si>
    <t>00:04:07</t>
  </si>
  <si>
    <t>00:06:57</t>
  </si>
  <si>
    <t>00:09:10</t>
  </si>
  <si>
    <t>00:09:08</t>
  </si>
  <si>
    <t>00:03:16</t>
  </si>
  <si>
    <t>00:08:29</t>
  </si>
  <si>
    <t>00:10:31</t>
  </si>
  <si>
    <t>00:11:15</t>
  </si>
  <si>
    <t>00:11:42</t>
  </si>
  <si>
    <t>00:16:44</t>
  </si>
  <si>
    <t>00:05:30</t>
  </si>
  <si>
    <t>00:05:26</t>
  </si>
  <si>
    <t>00:02:18</t>
  </si>
  <si>
    <t>00:06:28</t>
  </si>
  <si>
    <t>00:06:56</t>
  </si>
  <si>
    <t>00:09:03</t>
  </si>
  <si>
    <t>00:13:47</t>
  </si>
  <si>
    <t>00:07:59</t>
  </si>
  <si>
    <t>00:09:05</t>
  </si>
  <si>
    <t>00:05:53</t>
  </si>
  <si>
    <t>00:10:11</t>
  </si>
  <si>
    <t>00:12:59</t>
  </si>
  <si>
    <t>00:01:29</t>
  </si>
  <si>
    <t>00:04:54</t>
  </si>
  <si>
    <t>00:04:43</t>
  </si>
  <si>
    <t>00:03:54</t>
  </si>
  <si>
    <t>00:04:00</t>
  </si>
  <si>
    <t>00:06:09</t>
  </si>
  <si>
    <t>00:03:36</t>
  </si>
  <si>
    <t>00:05:15</t>
  </si>
  <si>
    <t>00:04:26</t>
  </si>
  <si>
    <t>00:05:27</t>
  </si>
  <si>
    <t>00:14:37</t>
  </si>
  <si>
    <t xml:space="preserve"> Всего штраф-ного времени за 2 день</t>
  </si>
  <si>
    <t>Шевкопляс Владимир</t>
  </si>
  <si>
    <t>00:03:14</t>
  </si>
  <si>
    <t>00:03:46</t>
  </si>
  <si>
    <t>00:07:34</t>
  </si>
  <si>
    <t>00:04:32</t>
  </si>
  <si>
    <t>00:04:52</t>
  </si>
  <si>
    <t>00:08:14</t>
  </si>
  <si>
    <t>00:04:24</t>
  </si>
  <si>
    <t>00:02:20</t>
  </si>
  <si>
    <t>00:06:17</t>
  </si>
  <si>
    <t>00:03:21</t>
  </si>
  <si>
    <t/>
  </si>
  <si>
    <t>00:04:17</t>
  </si>
  <si>
    <t>00:09:19</t>
  </si>
  <si>
    <t>00:11:45</t>
  </si>
  <si>
    <t>00:01:18</t>
  </si>
  <si>
    <t>00:04:04</t>
  </si>
  <si>
    <t>00:03:08</t>
  </si>
  <si>
    <t>00:05:02</t>
  </si>
  <si>
    <t>00:04:18</t>
  </si>
  <si>
    <t>00:03:32</t>
  </si>
  <si>
    <t>00:08:41</t>
  </si>
  <si>
    <t>00:07:42</t>
  </si>
  <si>
    <t>00:05:19</t>
  </si>
  <si>
    <t>00:09:30</t>
  </si>
  <si>
    <t>00:03:27</t>
  </si>
  <si>
    <t>00:04:19</t>
  </si>
  <si>
    <t>00:01:17</t>
  </si>
  <si>
    <t>00:05:22</t>
  </si>
  <si>
    <t>00:03:02</t>
  </si>
  <si>
    <t>00:03:07</t>
  </si>
  <si>
    <t>00:06:59</t>
  </si>
  <si>
    <t>00:07:19</t>
  </si>
  <si>
    <t>00:03:59</t>
  </si>
  <si>
    <t>00:07:44</t>
  </si>
  <si>
    <t>00:02:02</t>
  </si>
  <si>
    <t>00:03:41</t>
  </si>
  <si>
    <t>00:01:33</t>
  </si>
  <si>
    <t>00:03:38</t>
  </si>
  <si>
    <t>00:01:36</t>
  </si>
  <si>
    <t>00:04:05</t>
  </si>
  <si>
    <t>00:02:39</t>
  </si>
  <si>
    <t>00:09:17</t>
  </si>
  <si>
    <t>00:03:31</t>
  </si>
  <si>
    <t>00:01:15</t>
  </si>
  <si>
    <t>00:04:08</t>
  </si>
  <si>
    <t>00:06:36</t>
  </si>
  <si>
    <t>00:02:44</t>
  </si>
  <si>
    <t>00:03:11</t>
  </si>
  <si>
    <t>00:15:19</t>
  </si>
  <si>
    <t>00:09:44</t>
  </si>
  <si>
    <t>00:06:30</t>
  </si>
  <si>
    <t>00:03:19</t>
  </si>
  <si>
    <t>00:11:54</t>
  </si>
  <si>
    <t>00:17:54</t>
  </si>
  <si>
    <t>00:11:29</t>
  </si>
  <si>
    <t>00:03:43</t>
  </si>
  <si>
    <t>00:05:33</t>
  </si>
  <si>
    <t>00:10:53</t>
  </si>
  <si>
    <t>00:14:44</t>
  </si>
  <si>
    <t>00:12:05</t>
  </si>
  <si>
    <t>00:08:17</t>
  </si>
  <si>
    <t>00:08:12</t>
  </si>
  <si>
    <t>КУБОК РОССИИ. Эндуро на мотоциклах. Командные соревнования.</t>
  </si>
  <si>
    <t>04 августа 2018 года</t>
  </si>
  <si>
    <t>05 августа 2018 года</t>
  </si>
  <si>
    <t>Рябов А.В.</t>
  </si>
  <si>
    <t>23</t>
  </si>
  <si>
    <t>53</t>
  </si>
  <si>
    <t>67</t>
  </si>
  <si>
    <t>81</t>
  </si>
  <si>
    <t>404</t>
  </si>
  <si>
    <t>Обычев Олег</t>
  </si>
  <si>
    <t>1 р.</t>
  </si>
  <si>
    <t>KTM</t>
  </si>
  <si>
    <t>Саратов</t>
  </si>
  <si>
    <t>Ульяновск</t>
  </si>
  <si>
    <t>80</t>
  </si>
  <si>
    <t>88</t>
  </si>
  <si>
    <t>100</t>
  </si>
  <si>
    <t>218</t>
  </si>
  <si>
    <t>389</t>
  </si>
  <si>
    <t xml:space="preserve">2019 год. </t>
  </si>
  <si>
    <t>Саратовская область, Вольский район</t>
  </si>
  <si>
    <t>05-07 июля 2019 года</t>
  </si>
  <si>
    <t>Буторов Максим Николаевич</t>
  </si>
  <si>
    <t>Борисов Олег Александрович</t>
  </si>
  <si>
    <t>Жемчужнов Сергей Сергеевич</t>
  </si>
  <si>
    <t>Волгоград</t>
  </si>
  <si>
    <t>Дмитриев Михаил Игоревич</t>
  </si>
  <si>
    <t>Хорев Евгений Алексеевич</t>
  </si>
  <si>
    <t>1 р..</t>
  </si>
  <si>
    <t>Лапшин Владимир Иванович</t>
  </si>
  <si>
    <t>Калина Сергей Сергеевич</t>
  </si>
  <si>
    <t>Касьянов Алексей Владимирович</t>
  </si>
  <si>
    <t>Реги</t>
  </si>
  <si>
    <t>Юдин Евгений Андреевич</t>
  </si>
  <si>
    <t>Волгоградская область, г. Волжский</t>
  </si>
  <si>
    <t>Очулин Иван Дмитриевич</t>
  </si>
  <si>
    <t>Кузьмин Михаил Сергеевич</t>
  </si>
  <si>
    <t>Уфа</t>
  </si>
  <si>
    <t>Черняев Данила Дмитриевич</t>
  </si>
  <si>
    <t>Степанов Владимир Васильевич</t>
  </si>
  <si>
    <t>Журжин Владимир Александрович</t>
  </si>
  <si>
    <t>Друшляков Роман Геннадьевич</t>
  </si>
  <si>
    <t>Андреев Сергей Александрович</t>
  </si>
  <si>
    <t>Савалев Кирилл Дмитриевич</t>
  </si>
  <si>
    <t>Панферов Андрей Сергеевич</t>
  </si>
  <si>
    <t>Оренбург</t>
  </si>
  <si>
    <t>Haska</t>
  </si>
  <si>
    <t>Ермаченков Дмитрий Владимирович</t>
  </si>
  <si>
    <t>Иванов Сергей Геннадьевич</t>
  </si>
  <si>
    <t>Строкин Илья Александрович</t>
  </si>
  <si>
    <t>Шеремет Сергей Иванович</t>
  </si>
  <si>
    <t>Кузнецов Дмитрий Дмитриевич</t>
  </si>
  <si>
    <t>Воронин Сергей Сергеевич</t>
  </si>
  <si>
    <t>Лутков Евгений Владимирович</t>
  </si>
  <si>
    <t>Класс "OPEN"</t>
  </si>
  <si>
    <t>Класс "Hobby"</t>
  </si>
  <si>
    <t>Класс "Lite"</t>
  </si>
  <si>
    <t>Борисов Александр</t>
  </si>
  <si>
    <t>Вилков Александр Владимирович</t>
  </si>
  <si>
    <t>Тупиков Константин Павлович</t>
  </si>
  <si>
    <t>Антонов Александр Александрович</t>
  </si>
  <si>
    <t>Хусмутдинов Рем Уралович</t>
  </si>
  <si>
    <t>Суворов Александр Васильевич</t>
  </si>
  <si>
    <t>Никишин Алексей Викторович</t>
  </si>
  <si>
    <t>Чуйков Александр Владимирович</t>
  </si>
  <si>
    <t>Мельников Дмитрий Николаевич</t>
  </si>
  <si>
    <t>Харитонов Егор Владимирович</t>
  </si>
  <si>
    <t>Дука Константин Игоревич</t>
  </si>
  <si>
    <t>Hus</t>
  </si>
  <si>
    <t>Першин Алексей Сергеевич</t>
  </si>
  <si>
    <t>Терещенко Сергей Валерьевич</t>
  </si>
  <si>
    <t>Семенов Илья Александрович</t>
  </si>
  <si>
    <t>Федосеев Иван Олегович</t>
  </si>
  <si>
    <t>Поречный Дмитрий Николаевич</t>
  </si>
  <si>
    <t>Радишевский Игорь Влвдимирович</t>
  </si>
  <si>
    <t xml:space="preserve">Москва </t>
  </si>
  <si>
    <t xml:space="preserve">Рожков Максим Павлович </t>
  </si>
  <si>
    <t>Сергеев Владимир Анатольевич</t>
  </si>
  <si>
    <t>Шкуратов Евгений Владимирович</t>
  </si>
  <si>
    <t>Отрадное</t>
  </si>
  <si>
    <t>Рыднов Максим Игоревич</t>
  </si>
  <si>
    <t>Дмитров</t>
  </si>
  <si>
    <t>Камушкин Владимир Сергеевич</t>
  </si>
  <si>
    <t>Глебов Глеб Вячеславович</t>
  </si>
  <si>
    <t>Пензенская область, г.Сердобск</t>
  </si>
  <si>
    <t>Богомолов Роман Владимирович</t>
  </si>
  <si>
    <t>Саратовская область</t>
  </si>
  <si>
    <t>Кузнецов Антон</t>
  </si>
  <si>
    <t>Кузнецов Антон Валерьевич</t>
  </si>
  <si>
    <t>Крюков Андрей Сергеевич</t>
  </si>
  <si>
    <t>Шадрухин Владимир Александрович</t>
  </si>
  <si>
    <t>Бивол Алексей Васильевич</t>
  </si>
  <si>
    <t>Обычев Олег Владимирович</t>
  </si>
  <si>
    <t>Соловьев Егор Юрьевич</t>
  </si>
  <si>
    <t>Кабанов Артем Михайлович</t>
  </si>
  <si>
    <t>Stels</t>
  </si>
  <si>
    <t>Рожков Павел Валерьевич</t>
  </si>
  <si>
    <t>Левитас Егор Александрович</t>
  </si>
  <si>
    <t>Феоктистов Алексей Николаевич</t>
  </si>
  <si>
    <t>Тюмень</t>
  </si>
  <si>
    <t>Светцов Василий Васильевич</t>
  </si>
  <si>
    <t>Самарская область. г. Сызрань</t>
  </si>
  <si>
    <t>Борисов Александр Александрович</t>
  </si>
  <si>
    <t>Фазрахманов Ильвир Ильдусович</t>
  </si>
  <si>
    <t>Щербинин Григорий Олегович</t>
  </si>
  <si>
    <t>Косаткин Игорь Александрович</t>
  </si>
  <si>
    <t>Кольберг Антон Павлович</t>
  </si>
  <si>
    <t>Синявин Александр Петрович</t>
  </si>
  <si>
    <t>Забиров Джафар Рафикович</t>
  </si>
  <si>
    <t>Тихонов Евгений Николаевич</t>
  </si>
  <si>
    <t>Богачков Тимофей Николаевич</t>
  </si>
  <si>
    <t>Саратовская область, г.Озерск</t>
  </si>
  <si>
    <t>Московская область, г.Балашиха</t>
  </si>
  <si>
    <t>Московская область, г.о. Черноголовка</t>
  </si>
  <si>
    <t>Самарская область, г.Сызрань</t>
  </si>
  <si>
    <t>Саратовская область, г.Энгельс</t>
  </si>
  <si>
    <t>60</t>
  </si>
  <si>
    <t>92</t>
  </si>
  <si>
    <t>Чуйков Александр</t>
  </si>
  <si>
    <t>54</t>
  </si>
  <si>
    <t>Фазрахманов Ильвид</t>
  </si>
  <si>
    <t>686</t>
  </si>
  <si>
    <t>777</t>
  </si>
  <si>
    <t>222</t>
  </si>
  <si>
    <t>55</t>
  </si>
  <si>
    <t>Шадрухин Владимир</t>
  </si>
  <si>
    <t>5</t>
  </si>
  <si>
    <t>124</t>
  </si>
  <si>
    <t>247</t>
  </si>
  <si>
    <t>Богачков Тимофей</t>
  </si>
  <si>
    <t>Бивол Алексей</t>
  </si>
  <si>
    <t>Щербинин Григорий</t>
  </si>
  <si>
    <t>75</t>
  </si>
  <si>
    <t>789</t>
  </si>
  <si>
    <t>Першин Алексей</t>
  </si>
  <si>
    <t>10</t>
  </si>
  <si>
    <t>14</t>
  </si>
  <si>
    <t>Хуснутдинов Рем</t>
  </si>
  <si>
    <t>556</t>
  </si>
  <si>
    <t>208</t>
  </si>
  <si>
    <t>536</t>
  </si>
  <si>
    <t>Кабанов Артем</t>
  </si>
  <si>
    <t>115</t>
  </si>
  <si>
    <t>117</t>
  </si>
  <si>
    <t>604</t>
  </si>
  <si>
    <t>566</t>
  </si>
  <si>
    <t>Светцов Василий</t>
  </si>
  <si>
    <t>515</t>
  </si>
  <si>
    <t>Соловьев Егор</t>
  </si>
  <si>
    <t>224</t>
  </si>
  <si>
    <t>52</t>
  </si>
  <si>
    <t>Забиров Джафар</t>
  </si>
  <si>
    <t>915</t>
  </si>
  <si>
    <t>Московская область, г.о.Черноголовка</t>
  </si>
  <si>
    <t>Челябинская область, г.Озерск</t>
  </si>
  <si>
    <t>Московская область, г.Железнодорожный</t>
  </si>
  <si>
    <t>Самарская область, г.Тольятти</t>
  </si>
  <si>
    <t>Московскаяобласть, г.Дмитров</t>
  </si>
  <si>
    <t>Лайт</t>
  </si>
  <si>
    <t>114</t>
  </si>
  <si>
    <t>Суворов Александр</t>
  </si>
  <si>
    <t>TPI</t>
  </si>
  <si>
    <t>gas gas</t>
  </si>
  <si>
    <t>№ П/П</t>
  </si>
  <si>
    <t>Шкуратов Евгений</t>
  </si>
  <si>
    <t>Федосеев Иван</t>
  </si>
  <si>
    <t>Семёнов Илья</t>
  </si>
  <si>
    <t>Мельников Дмитрий</t>
  </si>
  <si>
    <t>Синявин Александр</t>
  </si>
  <si>
    <t>Тихонов Евгений</t>
  </si>
  <si>
    <t>Левитас Егор</t>
  </si>
  <si>
    <t>Крюков Андрей</t>
  </si>
  <si>
    <t xml:space="preserve">Сергеев Василий </t>
  </si>
  <si>
    <t>Феоктистов Алексей</t>
  </si>
  <si>
    <t>Рожков Павел</t>
  </si>
  <si>
    <t>Рожков Максим</t>
  </si>
  <si>
    <t>Рыднов Максим</t>
  </si>
  <si>
    <t>Дука Константин</t>
  </si>
  <si>
    <t>Кольберг Антон</t>
  </si>
  <si>
    <t>Терещенко Сергей</t>
  </si>
  <si>
    <t>Харитонов Егор</t>
  </si>
  <si>
    <t>Жилин Н.А.</t>
  </si>
  <si>
    <t>Новиков И.Н.</t>
  </si>
  <si>
    <t>Свидетельство МФР №839</t>
  </si>
  <si>
    <t>Свидетельство МФР №808</t>
  </si>
  <si>
    <t>Главный судья - судья 1 категории</t>
  </si>
  <si>
    <t>Главный секретарь - судья 2 категории</t>
  </si>
  <si>
    <t>Кубок Саратовской области. Эндуро на мотоциклах - экстрим. Класс "Хобби"</t>
  </si>
  <si>
    <t>Кубок Саратовской области. Эндуро на мотоциклах - экстрим. Класс "Lite"</t>
  </si>
  <si>
    <t>КУБОК РОССИИ. Эндуро на мотоциклах - экстрим. Финал</t>
  </si>
  <si>
    <t xml:space="preserve">Свидетельство МФР </t>
  </si>
  <si>
    <t xml:space="preserve">Главный секретарь - судья </t>
  </si>
  <si>
    <t xml:space="preserve">Председатель судейской коллегии соревнования, ответственный за проведение соревнования / Главный судья - судья </t>
  </si>
  <si>
    <t>I-й Этап</t>
  </si>
  <si>
    <t>Геленджик</t>
  </si>
  <si>
    <t xml:space="preserve">Первенство Краснодарского края по эндуро на мотоциклах. </t>
  </si>
  <si>
    <t xml:space="preserve">Пшеничный Никита </t>
  </si>
  <si>
    <t xml:space="preserve">Плескачев Марк </t>
  </si>
  <si>
    <t>Тихорецк</t>
  </si>
  <si>
    <t>Gr</t>
  </si>
  <si>
    <t xml:space="preserve">Ktm </t>
  </si>
  <si>
    <t>12-13 апреля 2025</t>
  </si>
  <si>
    <t>Краснодарский край с. Небуг</t>
  </si>
  <si>
    <t xml:space="preserve">Максимов Станислав </t>
  </si>
  <si>
    <t>Кыштым</t>
  </si>
  <si>
    <t xml:space="preserve">Якименко Тимофей </t>
  </si>
  <si>
    <t>Горячий Ключ</t>
  </si>
  <si>
    <t xml:space="preserve">Пучков Кирилл </t>
  </si>
  <si>
    <t>Сочи</t>
  </si>
  <si>
    <t xml:space="preserve">Иванов Богдан </t>
  </si>
  <si>
    <t>Новочеркасск</t>
  </si>
  <si>
    <t>Kews</t>
  </si>
  <si>
    <t>JHL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</si>
</sst>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;[Red]\-#,##0&quot;р.&quot;"/>
    <numFmt numFmtId="165" formatCode="h:mm:ss;@"/>
    <numFmt numFmtId="166" formatCode="[$-F400]h:mm:ss\ AM/PM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4"/>
      <color rgb="FF00B0F0"/>
      <name val="Times New Roman"/>
      <family val="1"/>
      <charset val="204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Arial"/>
      <family val="2"/>
      <charset val="204"/>
    </font>
    <font>
      <sz val="11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" fillId="0" borderId="0"/>
  </cellStyleXfs>
  <cellXfs count="527">
    <xf numFmtId="0" fontId="0" fillId="0" borderId="0" xfId="0"/>
    <xf numFmtId="165" fontId="2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2" fillId="0" borderId="0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6" fontId="1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 wrapText="1"/>
    </xf>
    <xf numFmtId="14" fontId="6" fillId="5" borderId="36" xfId="0" applyNumberFormat="1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shrinkToFit="1"/>
    </xf>
    <xf numFmtId="0" fontId="6" fillId="5" borderId="3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left" vertical="center" wrapText="1"/>
    </xf>
    <xf numFmtId="0" fontId="7" fillId="5" borderId="29" xfId="0" applyFont="1" applyFill="1" applyBorder="1" applyAlignment="1">
      <alignment horizontal="center" vertical="center" wrapText="1"/>
    </xf>
    <xf numFmtId="14" fontId="7" fillId="5" borderId="29" xfId="0" applyNumberFormat="1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5" borderId="38" xfId="0" applyFont="1" applyFill="1" applyBorder="1" applyAlignment="1">
      <alignment horizontal="center" vertical="center"/>
    </xf>
    <xf numFmtId="0" fontId="8" fillId="7" borderId="12" xfId="0" applyFont="1" applyFill="1" applyBorder="1" applyProtection="1">
      <protection hidden="1"/>
    </xf>
    <xf numFmtId="0" fontId="8" fillId="7" borderId="30" xfId="0" applyFont="1" applyFill="1" applyBorder="1" applyProtection="1">
      <protection hidden="1"/>
    </xf>
    <xf numFmtId="0" fontId="9" fillId="8" borderId="12" xfId="0" applyFont="1" applyFill="1" applyBorder="1" applyProtection="1">
      <protection locked="0"/>
    </xf>
    <xf numFmtId="0" fontId="9" fillId="8" borderId="13" xfId="0" applyFont="1" applyFill="1" applyBorder="1" applyProtection="1">
      <protection locked="0"/>
    </xf>
    <xf numFmtId="0" fontId="8" fillId="7" borderId="11" xfId="0" applyFont="1" applyFill="1" applyBorder="1" applyProtection="1">
      <protection hidden="1"/>
    </xf>
    <xf numFmtId="0" fontId="8" fillId="8" borderId="14" xfId="0" applyFont="1" applyFill="1" applyBorder="1" applyProtection="1">
      <protection locked="0"/>
    </xf>
    <xf numFmtId="0" fontId="8" fillId="8" borderId="11" xfId="0" applyFont="1" applyFill="1" applyBorder="1" applyAlignment="1" applyProtection="1">
      <alignment horizontal="center"/>
      <protection locked="0"/>
    </xf>
    <xf numFmtId="0" fontId="8" fillId="8" borderId="15" xfId="0" applyFont="1" applyFill="1" applyBorder="1" applyProtection="1">
      <protection locked="0"/>
    </xf>
    <xf numFmtId="0" fontId="8" fillId="8" borderId="12" xfId="0" applyFont="1" applyFill="1" applyBorder="1" applyAlignment="1" applyProtection="1">
      <alignment horizontal="center"/>
      <protection locked="0"/>
    </xf>
    <xf numFmtId="0" fontId="8" fillId="8" borderId="39" xfId="0" applyFont="1" applyFill="1" applyBorder="1" applyAlignment="1" applyProtection="1">
      <alignment horizontal="center"/>
      <protection locked="0"/>
    </xf>
    <xf numFmtId="0" fontId="8" fillId="8" borderId="31" xfId="0" applyFont="1" applyFill="1" applyBorder="1" applyProtection="1">
      <protection locked="0"/>
    </xf>
    <xf numFmtId="0" fontId="8" fillId="7" borderId="28" xfId="0" applyFont="1" applyFill="1" applyBorder="1" applyProtection="1">
      <protection hidden="1"/>
    </xf>
    <xf numFmtId="0" fontId="8" fillId="8" borderId="40" xfId="0" applyFont="1" applyFill="1" applyBorder="1" applyProtection="1">
      <protection locked="0"/>
    </xf>
    <xf numFmtId="0" fontId="8" fillId="8" borderId="28" xfId="0" applyFont="1" applyFill="1" applyBorder="1" applyAlignment="1" applyProtection="1">
      <alignment horizontal="center"/>
      <protection locked="0"/>
    </xf>
    <xf numFmtId="0" fontId="10" fillId="8" borderId="12" xfId="0" applyFont="1" applyFill="1" applyBorder="1" applyAlignment="1" applyProtection="1">
      <alignment wrapText="1" shrinkToFit="1"/>
      <protection locked="0"/>
    </xf>
    <xf numFmtId="0" fontId="10" fillId="8" borderId="30" xfId="0" applyFont="1" applyFill="1" applyBorder="1" applyAlignment="1" applyProtection="1">
      <alignment wrapText="1" shrinkToFit="1"/>
      <protection locked="0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/>
    </xf>
    <xf numFmtId="14" fontId="7" fillId="5" borderId="50" xfId="0" applyNumberFormat="1" applyFont="1" applyFill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shrinkToFit="1"/>
    </xf>
    <xf numFmtId="0" fontId="7" fillId="5" borderId="50" xfId="0" applyFont="1" applyFill="1" applyBorder="1" applyAlignment="1">
      <alignment horizontal="center" vertical="center" shrinkToFit="1"/>
    </xf>
    <xf numFmtId="0" fontId="6" fillId="0" borderId="50" xfId="0" applyFont="1" applyBorder="1" applyAlignment="1">
      <alignment horizontal="center" vertical="center"/>
    </xf>
    <xf numFmtId="14" fontId="7" fillId="0" borderId="50" xfId="0" applyNumberFormat="1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46" xfId="0" applyFont="1" applyBorder="1" applyAlignment="1" applyProtection="1">
      <alignment horizontal="left" vertical="center" shrinkToFit="1"/>
      <protection hidden="1"/>
    </xf>
    <xf numFmtId="0" fontId="8" fillId="7" borderId="30" xfId="0" applyFont="1" applyFill="1" applyBorder="1" applyAlignment="1" applyProtection="1">
      <alignment vertical="center"/>
      <protection hidden="1"/>
    </xf>
    <xf numFmtId="0" fontId="1" fillId="7" borderId="11" xfId="0" applyFont="1" applyFill="1" applyBorder="1"/>
    <xf numFmtId="0" fontId="0" fillId="0" borderId="0" xfId="0" applyAlignment="1">
      <alignment horizontal="center" vertical="center"/>
    </xf>
    <xf numFmtId="49" fontId="7" fillId="5" borderId="46" xfId="0" applyNumberFormat="1" applyFont="1" applyFill="1" applyBorder="1" applyAlignment="1">
      <alignment horizontal="center" vertical="center" shrinkToFit="1"/>
    </xf>
    <xf numFmtId="49" fontId="7" fillId="0" borderId="46" xfId="0" applyNumberFormat="1" applyFont="1" applyBorder="1" applyAlignment="1">
      <alignment horizontal="center" vertical="center" shrinkToFit="1"/>
    </xf>
    <xf numFmtId="49" fontId="7" fillId="5" borderId="2" xfId="0" applyNumberFormat="1" applyFont="1" applyFill="1" applyBorder="1" applyAlignment="1">
      <alignment horizontal="center" vertical="center" wrapText="1"/>
    </xf>
    <xf numFmtId="49" fontId="7" fillId="5" borderId="29" xfId="0" applyNumberFormat="1" applyFont="1" applyFill="1" applyBorder="1" applyAlignment="1">
      <alignment horizontal="center" vertical="center" wrapText="1"/>
    </xf>
    <xf numFmtId="49" fontId="7" fillId="5" borderId="2" xfId="0" applyNumberFormat="1" applyFont="1" applyFill="1" applyBorder="1" applyAlignment="1">
      <alignment horizontal="center" vertical="center"/>
    </xf>
    <xf numFmtId="49" fontId="7" fillId="5" borderId="29" xfId="0" applyNumberFormat="1" applyFont="1" applyFill="1" applyBorder="1" applyAlignment="1">
      <alignment horizontal="center" vertical="center"/>
    </xf>
    <xf numFmtId="165" fontId="2" fillId="4" borderId="8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165" fontId="2" fillId="4" borderId="5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 applyProtection="1">
      <alignment vertical="center" wrapText="1"/>
      <protection locked="0"/>
    </xf>
    <xf numFmtId="0" fontId="14" fillId="5" borderId="0" xfId="0" applyFont="1" applyFill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 applyProtection="1">
      <alignment horizontal="center" wrapText="1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shrinkToFit="1"/>
    </xf>
    <xf numFmtId="0" fontId="15" fillId="5" borderId="0" xfId="0" applyFont="1" applyFill="1" applyProtection="1">
      <protection locked="0"/>
    </xf>
    <xf numFmtId="0" fontId="15" fillId="5" borderId="0" xfId="0" applyFont="1" applyFill="1" applyAlignment="1" applyProtection="1">
      <alignment horizontal="center"/>
      <protection locked="0"/>
    </xf>
    <xf numFmtId="0" fontId="15" fillId="5" borderId="0" xfId="0" applyFont="1" applyFill="1" applyAlignment="1"/>
    <xf numFmtId="0" fontId="15" fillId="5" borderId="0" xfId="0" applyFont="1" applyFill="1" applyAlignment="1">
      <alignment horizontal="left"/>
    </xf>
    <xf numFmtId="0" fontId="15" fillId="5" borderId="0" xfId="0" applyFont="1" applyFill="1" applyAlignment="1">
      <alignment horizontal="center"/>
    </xf>
    <xf numFmtId="0" fontId="16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Alignment="1" applyProtection="1">
      <alignment shrinkToFit="1"/>
      <protection locked="0"/>
    </xf>
    <xf numFmtId="0" fontId="15" fillId="5" borderId="0" xfId="0" applyFont="1" applyFill="1" applyAlignment="1">
      <alignment shrinkToFit="1"/>
    </xf>
    <xf numFmtId="0" fontId="15" fillId="5" borderId="0" xfId="0" applyFont="1" applyFill="1" applyAlignment="1">
      <alignment horizontal="left" shrinkToFit="1"/>
    </xf>
    <xf numFmtId="0" fontId="0" fillId="0" borderId="0" xfId="0" applyAlignment="1">
      <alignment shrinkToFit="1"/>
    </xf>
    <xf numFmtId="0" fontId="3" fillId="5" borderId="0" xfId="0" applyFont="1" applyFill="1" applyAlignment="1">
      <alignment vertical="center" wrapText="1"/>
    </xf>
    <xf numFmtId="0" fontId="1" fillId="7" borderId="30" xfId="0" applyFont="1" applyFill="1" applyBorder="1"/>
    <xf numFmtId="0" fontId="10" fillId="9" borderId="30" xfId="0" applyFont="1" applyFill="1" applyBorder="1"/>
    <xf numFmtId="0" fontId="0" fillId="0" borderId="0" xfId="0" applyAlignment="1">
      <alignment horizontal="center"/>
    </xf>
    <xf numFmtId="0" fontId="3" fillId="5" borderId="0" xfId="0" applyFont="1" applyFill="1" applyAlignment="1">
      <alignment horizontal="center" vertical="center" wrapText="1"/>
    </xf>
    <xf numFmtId="0" fontId="9" fillId="9" borderId="11" xfId="0" applyFont="1" applyFill="1" applyBorder="1"/>
    <xf numFmtId="0" fontId="12" fillId="5" borderId="0" xfId="0" applyFont="1" applyFill="1" applyBorder="1" applyAlignment="1">
      <alignment horizontal="center" vertical="center"/>
    </xf>
    <xf numFmtId="0" fontId="0" fillId="5" borderId="0" xfId="0" applyFill="1"/>
    <xf numFmtId="0" fontId="15" fillId="0" borderId="64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3" fillId="5" borderId="46" xfId="0" applyFont="1" applyFill="1" applyBorder="1" applyAlignment="1" applyProtection="1">
      <alignment horizontal="center" vertical="center"/>
      <protection locked="0"/>
    </xf>
    <xf numFmtId="0" fontId="3" fillId="5" borderId="49" xfId="0" applyFont="1" applyFill="1" applyBorder="1" applyAlignment="1" applyProtection="1">
      <alignment horizontal="center" vertical="center"/>
      <protection locked="0"/>
    </xf>
    <xf numFmtId="0" fontId="3" fillId="5" borderId="52" xfId="0" applyFont="1" applyFill="1" applyBorder="1" applyAlignment="1" applyProtection="1">
      <alignment horizontal="center" vertical="center"/>
      <protection locked="0"/>
    </xf>
    <xf numFmtId="0" fontId="2" fillId="0" borderId="6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2" fillId="0" borderId="0" xfId="0" applyFont="1"/>
    <xf numFmtId="0" fontId="13" fillId="0" borderId="2" xfId="0" applyFont="1" applyBorder="1"/>
    <xf numFmtId="0" fontId="1" fillId="0" borderId="2" xfId="0" applyFont="1" applyBorder="1"/>
    <xf numFmtId="0" fontId="21" fillId="0" borderId="7" xfId="0" applyFont="1" applyBorder="1"/>
    <xf numFmtId="0" fontId="13" fillId="0" borderId="1" xfId="0" applyFont="1" applyBorder="1"/>
    <xf numFmtId="165" fontId="1" fillId="0" borderId="4" xfId="0" applyNumberFormat="1" applyFont="1" applyBorder="1"/>
    <xf numFmtId="0" fontId="21" fillId="0" borderId="8" xfId="0" applyFont="1" applyBorder="1"/>
    <xf numFmtId="165" fontId="1" fillId="0" borderId="5" xfId="0" applyNumberFormat="1" applyFont="1" applyBorder="1"/>
    <xf numFmtId="21" fontId="1" fillId="0" borderId="5" xfId="0" applyNumberFormat="1" applyFont="1" applyBorder="1"/>
    <xf numFmtId="0" fontId="1" fillId="0" borderId="8" xfId="0" applyFont="1" applyBorder="1"/>
    <xf numFmtId="0" fontId="1" fillId="0" borderId="5" xfId="0" applyFont="1" applyBorder="1"/>
    <xf numFmtId="166" fontId="1" fillId="0" borderId="5" xfId="0" applyNumberFormat="1" applyFont="1" applyBorder="1"/>
    <xf numFmtId="0" fontId="1" fillId="0" borderId="9" xfId="0" applyFont="1" applyBorder="1"/>
    <xf numFmtId="0" fontId="1" fillId="0" borderId="3" xfId="0" applyFont="1" applyBorder="1"/>
    <xf numFmtId="166" fontId="1" fillId="0" borderId="6" xfId="0" applyNumberFormat="1" applyFont="1" applyBorder="1"/>
    <xf numFmtId="0" fontId="6" fillId="0" borderId="50" xfId="0" applyFont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shrinkToFit="1"/>
    </xf>
    <xf numFmtId="0" fontId="9" fillId="9" borderId="30" xfId="0" applyFont="1" applyFill="1" applyBorder="1"/>
    <xf numFmtId="0" fontId="2" fillId="0" borderId="0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4" borderId="0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3" fillId="5" borderId="37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shrinkToFit="1"/>
    </xf>
    <xf numFmtId="0" fontId="24" fillId="5" borderId="2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left" vertical="center" wrapText="1"/>
    </xf>
    <xf numFmtId="14" fontId="7" fillId="10" borderId="29" xfId="0" applyNumberFormat="1" applyFont="1" applyFill="1" applyBorder="1" applyAlignment="1">
      <alignment horizontal="center" vertical="center" wrapText="1"/>
    </xf>
    <xf numFmtId="49" fontId="7" fillId="10" borderId="29" xfId="0" applyNumberFormat="1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left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/>
    </xf>
    <xf numFmtId="49" fontId="7" fillId="10" borderId="2" xfId="0" applyNumberFormat="1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7" fillId="5" borderId="48" xfId="0" applyNumberFormat="1" applyFont="1" applyFill="1" applyBorder="1" applyAlignment="1">
      <alignment horizontal="center" vertical="center" shrinkToFit="1"/>
    </xf>
    <xf numFmtId="0" fontId="7" fillId="5" borderId="47" xfId="0" applyFont="1" applyFill="1" applyBorder="1" applyAlignment="1">
      <alignment horizontal="center" vertical="center" shrinkToFit="1"/>
    </xf>
    <xf numFmtId="0" fontId="25" fillId="5" borderId="0" xfId="0" applyFont="1" applyFill="1"/>
    <xf numFmtId="0" fontId="23" fillId="5" borderId="38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left" vertical="center" wrapText="1"/>
    </xf>
    <xf numFmtId="0" fontId="24" fillId="5" borderId="29" xfId="0" applyFont="1" applyFill="1" applyBorder="1" applyAlignment="1">
      <alignment horizontal="center" vertical="center"/>
    </xf>
    <xf numFmtId="14" fontId="24" fillId="5" borderId="29" xfId="0" applyNumberFormat="1" applyFont="1" applyFill="1" applyBorder="1" applyAlignment="1">
      <alignment horizontal="center" vertical="center" wrapText="1"/>
    </xf>
    <xf numFmtId="49" fontId="24" fillId="5" borderId="29" xfId="0" applyNumberFormat="1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shrinkToFit="1"/>
    </xf>
    <xf numFmtId="0" fontId="6" fillId="5" borderId="29" xfId="0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165" fontId="2" fillId="5" borderId="7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5" fontId="2" fillId="5" borderId="4" xfId="0" applyNumberFormat="1" applyFont="1" applyFill="1" applyBorder="1" applyAlignment="1">
      <alignment horizontal="center" vertical="center" wrapText="1"/>
    </xf>
    <xf numFmtId="165" fontId="2" fillId="5" borderId="17" xfId="0" applyNumberFormat="1" applyFont="1" applyFill="1" applyBorder="1" applyAlignment="1">
      <alignment horizontal="center" vertical="center" wrapText="1"/>
    </xf>
    <xf numFmtId="165" fontId="2" fillId="5" borderId="19" xfId="0" applyNumberFormat="1" applyFont="1" applyFill="1" applyBorder="1" applyAlignment="1">
      <alignment horizontal="center" vertical="center" wrapText="1"/>
    </xf>
    <xf numFmtId="165" fontId="2" fillId="5" borderId="8" xfId="0" applyNumberFormat="1" applyFont="1" applyFill="1" applyBorder="1" applyAlignment="1">
      <alignment horizontal="center" vertical="center" wrapText="1"/>
    </xf>
    <xf numFmtId="165" fontId="2" fillId="5" borderId="2" xfId="0" applyNumberFormat="1" applyFont="1" applyFill="1" applyBorder="1" applyAlignment="1">
      <alignment horizontal="center" vertical="center" wrapText="1"/>
    </xf>
    <xf numFmtId="165" fontId="2" fillId="5" borderId="5" xfId="0" applyNumberFormat="1" applyFont="1" applyFill="1" applyBorder="1" applyAlignment="1">
      <alignment horizontal="center" vertical="center" wrapText="1"/>
    </xf>
    <xf numFmtId="165" fontId="2" fillId="5" borderId="10" xfId="0" applyNumberFormat="1" applyFont="1" applyFill="1" applyBorder="1" applyAlignment="1">
      <alignment horizontal="center" vertical="center" wrapText="1"/>
    </xf>
    <xf numFmtId="165" fontId="2" fillId="5" borderId="20" xfId="0" applyNumberFormat="1" applyFont="1" applyFill="1" applyBorder="1" applyAlignment="1">
      <alignment horizontal="center" vertical="center" wrapText="1"/>
    </xf>
    <xf numFmtId="165" fontId="2" fillId="5" borderId="87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shrinkToFit="1"/>
    </xf>
    <xf numFmtId="165" fontId="26" fillId="4" borderId="0" xfId="0" applyNumberFormat="1" applyFont="1" applyFill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88" xfId="0" applyFont="1" applyBorder="1" applyAlignment="1">
      <alignment horizontal="center" vertical="center" shrinkToFit="1"/>
    </xf>
    <xf numFmtId="0" fontId="2" fillId="0" borderId="88" xfId="0" applyFont="1" applyBorder="1" applyAlignment="1">
      <alignment horizontal="center" vertical="center" wrapText="1"/>
    </xf>
    <xf numFmtId="165" fontId="2" fillId="5" borderId="29" xfId="0" applyNumberFormat="1" applyFont="1" applyFill="1" applyBorder="1" applyAlignment="1">
      <alignment horizontal="center" vertical="center" wrapText="1"/>
    </xf>
    <xf numFmtId="165" fontId="2" fillId="5" borderId="86" xfId="0" applyNumberFormat="1" applyFont="1" applyFill="1" applyBorder="1" applyAlignment="1">
      <alignment horizontal="center" vertical="center" wrapText="1"/>
    </xf>
    <xf numFmtId="165" fontId="2" fillId="5" borderId="89" xfId="0" applyNumberFormat="1" applyFont="1" applyFill="1" applyBorder="1" applyAlignment="1">
      <alignment horizontal="center" vertical="center" wrapText="1"/>
    </xf>
    <xf numFmtId="165" fontId="2" fillId="5" borderId="88" xfId="0" applyNumberFormat="1" applyFont="1" applyFill="1" applyBorder="1" applyAlignment="1">
      <alignment horizontal="center" vertical="center" wrapText="1"/>
    </xf>
    <xf numFmtId="165" fontId="2" fillId="0" borderId="87" xfId="0" applyNumberFormat="1" applyFont="1" applyBorder="1" applyAlignment="1">
      <alignment horizontal="center" vertical="center" wrapText="1"/>
    </xf>
    <xf numFmtId="165" fontId="2" fillId="0" borderId="29" xfId="0" applyNumberFormat="1" applyFont="1" applyBorder="1" applyAlignment="1">
      <alignment horizontal="center" vertical="center" wrapText="1"/>
    </xf>
    <xf numFmtId="165" fontId="2" fillId="0" borderId="86" xfId="0" applyNumberFormat="1" applyFont="1" applyBorder="1" applyAlignment="1">
      <alignment horizontal="center" vertical="center" wrapText="1"/>
    </xf>
    <xf numFmtId="165" fontId="2" fillId="0" borderId="3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/>
    <xf numFmtId="166" fontId="27" fillId="0" borderId="0" xfId="0" applyNumberFormat="1" applyFont="1" applyAlignment="1">
      <alignment horizontal="center"/>
    </xf>
    <xf numFmtId="165" fontId="2" fillId="11" borderId="20" xfId="0" applyNumberFormat="1" applyFont="1" applyFill="1" applyBorder="1" applyAlignment="1">
      <alignment horizontal="center" vertical="center" wrapText="1"/>
    </xf>
    <xf numFmtId="166" fontId="2" fillId="5" borderId="7" xfId="0" applyNumberFormat="1" applyFont="1" applyFill="1" applyBorder="1" applyAlignment="1">
      <alignment horizontal="center" vertical="center" wrapText="1"/>
    </xf>
    <xf numFmtId="166" fontId="2" fillId="5" borderId="19" xfId="0" applyNumberFormat="1" applyFont="1" applyFill="1" applyBorder="1" applyAlignment="1">
      <alignment horizontal="center" vertical="center" wrapText="1"/>
    </xf>
    <xf numFmtId="166" fontId="2" fillId="5" borderId="4" xfId="0" applyNumberFormat="1" applyFont="1" applyFill="1" applyBorder="1" applyAlignment="1">
      <alignment horizontal="center" vertical="center" wrapText="1"/>
    </xf>
    <xf numFmtId="166" fontId="2" fillId="5" borderId="8" xfId="0" applyNumberFormat="1" applyFont="1" applyFill="1" applyBorder="1" applyAlignment="1">
      <alignment horizontal="center" vertical="center" wrapText="1"/>
    </xf>
    <xf numFmtId="166" fontId="2" fillId="5" borderId="20" xfId="0" applyNumberFormat="1" applyFont="1" applyFill="1" applyBorder="1" applyAlignment="1">
      <alignment horizontal="center" vertical="center" wrapText="1"/>
    </xf>
    <xf numFmtId="166" fontId="2" fillId="5" borderId="5" xfId="0" applyNumberFormat="1" applyFont="1" applyFill="1" applyBorder="1" applyAlignment="1">
      <alignment horizontal="center" vertical="center" wrapText="1"/>
    </xf>
    <xf numFmtId="166" fontId="26" fillId="4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166" fontId="2" fillId="11" borderId="7" xfId="0" applyNumberFormat="1" applyFont="1" applyFill="1" applyBorder="1" applyAlignment="1">
      <alignment horizontal="center" vertical="center" wrapText="1"/>
    </xf>
    <xf numFmtId="166" fontId="2" fillId="11" borderId="19" xfId="0" applyNumberFormat="1" applyFont="1" applyFill="1" applyBorder="1" applyAlignment="1">
      <alignment horizontal="center" vertical="center" wrapText="1"/>
    </xf>
    <xf numFmtId="166" fontId="2" fillId="11" borderId="4" xfId="0" applyNumberFormat="1" applyFont="1" applyFill="1" applyBorder="1" applyAlignment="1">
      <alignment horizontal="center" vertical="center" wrapText="1"/>
    </xf>
    <xf numFmtId="166" fontId="2" fillId="11" borderId="8" xfId="0" applyNumberFormat="1" applyFont="1" applyFill="1" applyBorder="1" applyAlignment="1">
      <alignment horizontal="center" vertical="center" wrapText="1"/>
    </xf>
    <xf numFmtId="166" fontId="2" fillId="11" borderId="20" xfId="0" applyNumberFormat="1" applyFont="1" applyFill="1" applyBorder="1" applyAlignment="1">
      <alignment horizontal="center" vertical="center" wrapText="1"/>
    </xf>
    <xf numFmtId="166" fontId="2" fillId="11" borderId="5" xfId="0" applyNumberFormat="1" applyFont="1" applyFill="1" applyBorder="1" applyAlignment="1">
      <alignment horizontal="center" vertical="center" wrapText="1"/>
    </xf>
    <xf numFmtId="165" fontId="2" fillId="5" borderId="9" xfId="0" applyNumberFormat="1" applyFont="1" applyFill="1" applyBorder="1" applyAlignment="1">
      <alignment horizontal="center" vertical="center" wrapText="1"/>
    </xf>
    <xf numFmtId="165" fontId="2" fillId="5" borderId="3" xfId="0" applyNumberFormat="1" applyFont="1" applyFill="1" applyBorder="1" applyAlignment="1">
      <alignment horizontal="center" vertical="center" wrapText="1"/>
    </xf>
    <xf numFmtId="165" fontId="2" fillId="5" borderId="6" xfId="0" applyNumberFormat="1" applyFont="1" applyFill="1" applyBorder="1" applyAlignment="1">
      <alignment horizontal="center" vertical="center" wrapText="1"/>
    </xf>
    <xf numFmtId="165" fontId="2" fillId="5" borderId="18" xfId="0" applyNumberFormat="1" applyFont="1" applyFill="1" applyBorder="1" applyAlignment="1">
      <alignment horizontal="center" vertical="center" wrapText="1"/>
    </xf>
    <xf numFmtId="165" fontId="2" fillId="5" borderId="21" xfId="0" applyNumberFormat="1" applyFont="1" applyFill="1" applyBorder="1" applyAlignment="1">
      <alignment horizontal="center" vertical="center" wrapText="1"/>
    </xf>
    <xf numFmtId="166" fontId="2" fillId="5" borderId="9" xfId="0" applyNumberFormat="1" applyFont="1" applyFill="1" applyBorder="1" applyAlignment="1">
      <alignment horizontal="center" vertical="center" wrapText="1"/>
    </xf>
    <xf numFmtId="166" fontId="2" fillId="5" borderId="21" xfId="0" applyNumberFormat="1" applyFont="1" applyFill="1" applyBorder="1" applyAlignment="1">
      <alignment horizontal="center" vertical="center" wrapText="1"/>
    </xf>
    <xf numFmtId="166" fontId="2" fillId="5" borderId="6" xfId="0" applyNumberFormat="1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0" fontId="2" fillId="5" borderId="81" xfId="0" applyFont="1" applyFill="1" applyBorder="1" applyAlignment="1">
      <alignment horizontal="center" vertical="center" wrapText="1"/>
    </xf>
    <xf numFmtId="0" fontId="5" fillId="5" borderId="83" xfId="0" applyFont="1" applyFill="1" applyBorder="1" applyAlignment="1">
      <alignment horizontal="center" vertical="center" wrapText="1"/>
    </xf>
    <xf numFmtId="0" fontId="2" fillId="5" borderId="84" xfId="0" applyFont="1" applyFill="1" applyBorder="1" applyAlignment="1">
      <alignment horizontal="center" vertical="center" wrapText="1"/>
    </xf>
    <xf numFmtId="0" fontId="5" fillId="5" borderId="82" xfId="0" applyFont="1" applyFill="1" applyBorder="1" applyAlignment="1">
      <alignment horizontal="center" vertical="center" wrapText="1"/>
    </xf>
    <xf numFmtId="0" fontId="2" fillId="5" borderId="82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 wrapText="1"/>
    </xf>
    <xf numFmtId="166" fontId="2" fillId="5" borderId="2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shrinkToFit="1"/>
    </xf>
    <xf numFmtId="166" fontId="2" fillId="5" borderId="3" xfId="0" applyNumberFormat="1" applyFont="1" applyFill="1" applyBorder="1" applyAlignment="1">
      <alignment horizontal="center" vertical="center" wrapText="1"/>
    </xf>
    <xf numFmtId="166" fontId="2" fillId="5" borderId="17" xfId="0" applyNumberFormat="1" applyFont="1" applyFill="1" applyBorder="1" applyAlignment="1">
      <alignment horizontal="center" vertical="center" wrapText="1"/>
    </xf>
    <xf numFmtId="166" fontId="2" fillId="5" borderId="10" xfId="0" applyNumberFormat="1" applyFont="1" applyFill="1" applyBorder="1" applyAlignment="1">
      <alignment horizontal="center" vertical="center" wrapText="1"/>
    </xf>
    <xf numFmtId="166" fontId="2" fillId="5" borderId="18" xfId="0" applyNumberFormat="1" applyFont="1" applyFill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165" fontId="2" fillId="0" borderId="24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shrinkToFit="1"/>
    </xf>
    <xf numFmtId="21" fontId="1" fillId="0" borderId="0" xfId="0" applyNumberFormat="1" applyFont="1"/>
    <xf numFmtId="0" fontId="15" fillId="0" borderId="12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3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15" fillId="5" borderId="55" xfId="0" applyFont="1" applyFill="1" applyBorder="1" applyAlignment="1" applyProtection="1">
      <alignment horizontal="center" vertical="center"/>
      <protection locked="0"/>
    </xf>
    <xf numFmtId="0" fontId="15" fillId="5" borderId="39" xfId="0" applyFont="1" applyFill="1" applyBorder="1" applyAlignment="1" applyProtection="1">
      <alignment horizontal="left" vertical="center"/>
      <protection locked="0"/>
    </xf>
    <xf numFmtId="0" fontId="15" fillId="5" borderId="39" xfId="0" applyFont="1" applyFill="1" applyBorder="1" applyAlignment="1" applyProtection="1">
      <alignment horizontal="center" vertical="center" shrinkToFit="1"/>
      <protection locked="0"/>
    </xf>
    <xf numFmtId="0" fontId="15" fillId="0" borderId="63" xfId="0" applyFont="1" applyBorder="1" applyAlignment="1">
      <alignment horizontal="left" vertical="center"/>
    </xf>
    <xf numFmtId="0" fontId="11" fillId="0" borderId="41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/>
    </xf>
    <xf numFmtId="14" fontId="7" fillId="0" borderId="75" xfId="0" applyNumberFormat="1" applyFont="1" applyBorder="1" applyAlignment="1">
      <alignment horizontal="center" vertical="center" shrinkToFit="1"/>
    </xf>
    <xf numFmtId="0" fontId="7" fillId="0" borderId="70" xfId="0" applyFont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 shrinkToFit="1"/>
    </xf>
    <xf numFmtId="0" fontId="7" fillId="0" borderId="75" xfId="0" applyFont="1" applyBorder="1" applyAlignment="1">
      <alignment horizontal="center" vertical="center" shrinkToFit="1"/>
    </xf>
    <xf numFmtId="0" fontId="6" fillId="5" borderId="47" xfId="0" applyFont="1" applyFill="1" applyBorder="1" applyAlignment="1">
      <alignment horizontal="center" vertical="center"/>
    </xf>
    <xf numFmtId="0" fontId="7" fillId="5" borderId="48" xfId="0" applyFont="1" applyFill="1" applyBorder="1" applyAlignment="1" applyProtection="1">
      <alignment horizontal="left" vertical="center" shrinkToFit="1"/>
      <protection hidden="1"/>
    </xf>
    <xf numFmtId="14" fontId="7" fillId="5" borderId="47" xfId="0" applyNumberFormat="1" applyFont="1" applyFill="1" applyBorder="1" applyAlignment="1">
      <alignment horizontal="center" vertical="center" shrinkToFit="1"/>
    </xf>
    <xf numFmtId="0" fontId="7" fillId="5" borderId="48" xfId="0" applyFont="1" applyFill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0" fontId="6" fillId="5" borderId="93" xfId="0" applyFont="1" applyFill="1" applyBorder="1" applyAlignment="1">
      <alignment horizontal="center" vertical="center"/>
    </xf>
    <xf numFmtId="0" fontId="7" fillId="0" borderId="52" xfId="0" applyFont="1" applyBorder="1" applyAlignment="1" applyProtection="1">
      <alignment horizontal="left" vertical="center" shrinkToFit="1"/>
      <protection hidden="1"/>
    </xf>
    <xf numFmtId="14" fontId="7" fillId="0" borderId="93" xfId="0" applyNumberFormat="1" applyFont="1" applyBorder="1" applyAlignment="1">
      <alignment horizontal="center" vertical="center" shrinkToFit="1"/>
    </xf>
    <xf numFmtId="49" fontId="7" fillId="5" borderId="52" xfId="0" applyNumberFormat="1" applyFont="1" applyFill="1" applyBorder="1" applyAlignment="1">
      <alignment horizontal="center" vertical="center" shrinkToFit="1"/>
    </xf>
    <xf numFmtId="0" fontId="7" fillId="5" borderId="93" xfId="0" applyFont="1" applyFill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14" fontId="7" fillId="0" borderId="50" xfId="0" applyNumberFormat="1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5" borderId="46" xfId="0" applyFont="1" applyFill="1" applyBorder="1" applyAlignment="1" applyProtection="1">
      <alignment horizontal="left" vertical="center" shrinkToFit="1"/>
      <protection hidden="1"/>
    </xf>
    <xf numFmtId="0" fontId="7" fillId="0" borderId="94" xfId="0" applyFont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/>
    </xf>
    <xf numFmtId="0" fontId="7" fillId="5" borderId="94" xfId="0" applyFont="1" applyFill="1" applyBorder="1" applyAlignment="1" applyProtection="1">
      <alignment horizontal="left" vertical="center" shrinkToFit="1"/>
      <protection hidden="1"/>
    </xf>
    <xf numFmtId="14" fontId="7" fillId="5" borderId="76" xfId="0" applyNumberFormat="1" applyFont="1" applyFill="1" applyBorder="1" applyAlignment="1">
      <alignment horizontal="center" vertical="center" shrinkToFit="1"/>
    </xf>
    <xf numFmtId="49" fontId="7" fillId="5" borderId="94" xfId="0" applyNumberFormat="1" applyFont="1" applyFill="1" applyBorder="1" applyAlignment="1">
      <alignment horizontal="center" vertical="center" shrinkToFit="1"/>
    </xf>
    <xf numFmtId="164" fontId="7" fillId="5" borderId="76" xfId="0" applyNumberFormat="1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 shrinkToFit="1"/>
    </xf>
    <xf numFmtId="0" fontId="7" fillId="0" borderId="96" xfId="0" applyFont="1" applyBorder="1" applyAlignment="1">
      <alignment horizontal="center" vertical="center" wrapText="1"/>
    </xf>
    <xf numFmtId="0" fontId="6" fillId="5" borderId="73" xfId="0" applyFont="1" applyFill="1" applyBorder="1" applyAlignment="1">
      <alignment horizontal="center" vertical="center"/>
    </xf>
    <xf numFmtId="0" fontId="7" fillId="5" borderId="96" xfId="0" applyFont="1" applyFill="1" applyBorder="1" applyAlignment="1" applyProtection="1">
      <alignment horizontal="left" vertical="center" shrinkToFit="1"/>
      <protection hidden="1"/>
    </xf>
    <xf numFmtId="14" fontId="7" fillId="5" borderId="73" xfId="0" applyNumberFormat="1" applyFont="1" applyFill="1" applyBorder="1" applyAlignment="1">
      <alignment horizontal="center" vertical="center" shrinkToFit="1"/>
    </xf>
    <xf numFmtId="49" fontId="7" fillId="5" borderId="96" xfId="0" applyNumberFormat="1" applyFont="1" applyFill="1" applyBorder="1" applyAlignment="1">
      <alignment horizontal="center" vertical="center" shrinkToFit="1"/>
    </xf>
    <xf numFmtId="0" fontId="7" fillId="5" borderId="73" xfId="0" applyFont="1" applyFill="1" applyBorder="1" applyAlignment="1">
      <alignment horizontal="center" vertical="center" shrinkToFit="1"/>
    </xf>
    <xf numFmtId="0" fontId="7" fillId="5" borderId="96" xfId="0" applyFont="1" applyFill="1" applyBorder="1" applyAlignment="1">
      <alignment horizontal="center" vertical="center" shrinkToFit="1"/>
    </xf>
    <xf numFmtId="0" fontId="6" fillId="5" borderId="97" xfId="0" applyFont="1" applyFill="1" applyBorder="1" applyAlignment="1">
      <alignment horizontal="center" vertical="center"/>
    </xf>
    <xf numFmtId="14" fontId="7" fillId="5" borderId="97" xfId="0" applyNumberFormat="1" applyFont="1" applyFill="1" applyBorder="1" applyAlignment="1">
      <alignment horizontal="center" vertical="center" shrinkToFit="1"/>
    </xf>
    <xf numFmtId="49" fontId="7" fillId="5" borderId="72" xfId="0" applyNumberFormat="1" applyFont="1" applyFill="1" applyBorder="1" applyAlignment="1">
      <alignment horizontal="center" vertical="center" shrinkToFit="1"/>
    </xf>
    <xf numFmtId="0" fontId="7" fillId="5" borderId="97" xfId="0" applyFont="1" applyFill="1" applyBorder="1" applyAlignment="1">
      <alignment horizontal="center" vertical="center" shrinkToFit="1"/>
    </xf>
    <xf numFmtId="0" fontId="7" fillId="5" borderId="72" xfId="0" applyFont="1" applyFill="1" applyBorder="1" applyAlignment="1">
      <alignment horizontal="center" vertical="center" shrinkToFit="1"/>
    </xf>
    <xf numFmtId="0" fontId="7" fillId="0" borderId="46" xfId="0" applyFont="1" applyBorder="1" applyAlignment="1">
      <alignment vertical="center" wrapText="1"/>
    </xf>
    <xf numFmtId="0" fontId="6" fillId="5" borderId="94" xfId="0" applyFont="1" applyFill="1" applyBorder="1" applyAlignment="1">
      <alignment horizontal="center" vertical="center"/>
    </xf>
    <xf numFmtId="14" fontId="7" fillId="5" borderId="94" xfId="0" applyNumberFormat="1" applyFont="1" applyFill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 wrapText="1"/>
    </xf>
    <xf numFmtId="0" fontId="7" fillId="0" borderId="94" xfId="0" applyFont="1" applyBorder="1" applyAlignment="1">
      <alignment vertical="center" wrapText="1"/>
    </xf>
    <xf numFmtId="14" fontId="7" fillId="0" borderId="76" xfId="0" applyNumberFormat="1" applyFont="1" applyBorder="1" applyAlignment="1">
      <alignment horizontal="center" vertical="center" wrapText="1"/>
    </xf>
    <xf numFmtId="164" fontId="7" fillId="0" borderId="94" xfId="0" applyNumberFormat="1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5" borderId="96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/>
    </xf>
    <xf numFmtId="14" fontId="7" fillId="5" borderId="46" xfId="0" applyNumberFormat="1" applyFont="1" applyFill="1" applyBorder="1" applyAlignment="1">
      <alignment horizontal="center" vertical="center" shrinkToFit="1"/>
    </xf>
    <xf numFmtId="0" fontId="6" fillId="0" borderId="94" xfId="0" applyFont="1" applyBorder="1" applyAlignment="1">
      <alignment horizontal="center" vertical="center" wrapText="1"/>
    </xf>
    <xf numFmtId="14" fontId="7" fillId="0" borderId="94" xfId="0" applyNumberFormat="1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/>
    </xf>
    <xf numFmtId="0" fontId="7" fillId="5" borderId="95" xfId="0" applyFont="1" applyFill="1" applyBorder="1" applyAlignment="1" applyProtection="1">
      <alignment horizontal="left" vertical="center" shrinkToFit="1"/>
      <protection hidden="1"/>
    </xf>
    <xf numFmtId="14" fontId="7" fillId="5" borderId="95" xfId="0" applyNumberFormat="1" applyFont="1" applyFill="1" applyBorder="1" applyAlignment="1">
      <alignment horizontal="center" vertical="center" shrinkToFit="1"/>
    </xf>
    <xf numFmtId="49" fontId="7" fillId="5" borderId="95" xfId="0" applyNumberFormat="1" applyFont="1" applyFill="1" applyBorder="1" applyAlignment="1">
      <alignment horizontal="center" vertical="center" shrinkToFit="1"/>
    </xf>
    <xf numFmtId="0" fontId="7" fillId="5" borderId="95" xfId="0" applyFont="1" applyFill="1" applyBorder="1" applyAlignment="1">
      <alignment horizontal="center" vertical="center" shrinkToFit="1"/>
    </xf>
    <xf numFmtId="0" fontId="6" fillId="0" borderId="97" xfId="0" applyFont="1" applyBorder="1" applyAlignment="1">
      <alignment horizontal="center" vertical="center"/>
    </xf>
    <xf numFmtId="0" fontId="7" fillId="0" borderId="94" xfId="0" applyFont="1" applyBorder="1" applyAlignment="1" applyProtection="1">
      <alignment horizontal="left" vertical="center" shrinkToFit="1"/>
      <protection hidden="1"/>
    </xf>
    <xf numFmtId="14" fontId="7" fillId="0" borderId="97" xfId="0" applyNumberFormat="1" applyFont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/>
    </xf>
    <xf numFmtId="14" fontId="7" fillId="0" borderId="76" xfId="0" applyNumberFormat="1" applyFont="1" applyBorder="1" applyAlignment="1">
      <alignment horizontal="center" vertical="center" shrinkToFit="1"/>
    </xf>
    <xf numFmtId="0" fontId="7" fillId="0" borderId="94" xfId="0" applyFont="1" applyBorder="1" applyAlignment="1">
      <alignment horizontal="center" vertical="center" shrinkToFit="1"/>
    </xf>
    <xf numFmtId="49" fontId="7" fillId="0" borderId="94" xfId="0" applyNumberFormat="1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shrinkToFit="1"/>
    </xf>
    <xf numFmtId="0" fontId="7" fillId="0" borderId="96" xfId="0" applyFont="1" applyBorder="1" applyAlignment="1" applyProtection="1">
      <alignment horizontal="left" vertical="center" shrinkToFit="1"/>
      <protection hidden="1"/>
    </xf>
    <xf numFmtId="164" fontId="7" fillId="5" borderId="73" xfId="0" applyNumberFormat="1" applyFont="1" applyFill="1" applyBorder="1" applyAlignment="1">
      <alignment horizontal="center" vertical="center" shrinkToFit="1"/>
    </xf>
    <xf numFmtId="14" fontId="7" fillId="0" borderId="94" xfId="0" applyNumberFormat="1" applyFont="1" applyBorder="1" applyAlignment="1">
      <alignment horizontal="center" vertical="center" shrinkToFit="1"/>
    </xf>
    <xf numFmtId="0" fontId="22" fillId="0" borderId="5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3" fillId="5" borderId="48" xfId="0" applyFont="1" applyFill="1" applyBorder="1" applyAlignment="1" applyProtection="1">
      <alignment horizontal="center" vertical="center"/>
      <protection locked="0"/>
    </xf>
    <xf numFmtId="0" fontId="15" fillId="0" borderId="100" xfId="0" applyFont="1" applyBorder="1" applyAlignment="1">
      <alignment horizontal="center" vertical="center"/>
    </xf>
    <xf numFmtId="0" fontId="15" fillId="0" borderId="67" xfId="0" applyFont="1" applyBorder="1" applyAlignment="1">
      <alignment horizontal="left" vertical="center"/>
    </xf>
    <xf numFmtId="0" fontId="15" fillId="0" borderId="67" xfId="0" applyFont="1" applyBorder="1" applyAlignment="1">
      <alignment horizontal="center" vertical="center" shrinkToFit="1"/>
    </xf>
    <xf numFmtId="0" fontId="12" fillId="9" borderId="41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7" fillId="0" borderId="0" xfId="0" applyFont="1" applyFill="1"/>
    <xf numFmtId="0" fontId="30" fillId="0" borderId="101" xfId="0" applyFont="1" applyBorder="1" applyAlignment="1">
      <alignment horizontal="center" vertical="center" wrapText="1"/>
    </xf>
    <xf numFmtId="0" fontId="30" fillId="0" borderId="102" xfId="0" applyFont="1" applyBorder="1" applyAlignment="1">
      <alignment horizontal="center" vertical="center" wrapText="1"/>
    </xf>
    <xf numFmtId="0" fontId="30" fillId="0" borderId="103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2" fillId="9" borderId="42" xfId="0" applyFont="1" applyFill="1" applyBorder="1" applyAlignment="1">
      <alignment horizontal="center" vertical="center"/>
    </xf>
    <xf numFmtId="0" fontId="12" fillId="9" borderId="43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7" fillId="5" borderId="98" xfId="0" applyFont="1" applyFill="1" applyBorder="1" applyAlignment="1">
      <alignment horizontal="center" vertical="center" wrapText="1"/>
    </xf>
    <xf numFmtId="0" fontId="7" fillId="5" borderId="79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 shrinkToFit="1"/>
    </xf>
    <xf numFmtId="0" fontId="2" fillId="0" borderId="35" xfId="0" applyFont="1" applyBorder="1" applyAlignment="1">
      <alignment horizontal="center" vertical="center" shrinkToFit="1"/>
    </xf>
    <xf numFmtId="0" fontId="2" fillId="5" borderId="53" xfId="0" applyFont="1" applyFill="1" applyBorder="1" applyAlignment="1">
      <alignment horizontal="center" vertical="center" wrapText="1"/>
    </xf>
    <xf numFmtId="0" fontId="2" fillId="5" borderId="77" xfId="0" applyFont="1" applyFill="1" applyBorder="1" applyAlignment="1">
      <alignment horizontal="center" vertical="center" wrapText="1"/>
    </xf>
    <xf numFmtId="0" fontId="2" fillId="5" borderId="85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5" borderId="7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5" borderId="79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20" fillId="5" borderId="0" xfId="0" applyFont="1" applyFill="1" applyAlignment="1" applyProtection="1">
      <alignment horizontal="center" vertical="center" wrapText="1"/>
      <protection locked="0"/>
    </xf>
    <xf numFmtId="0" fontId="6" fillId="5" borderId="57" xfId="0" applyFont="1" applyFill="1" applyBorder="1" applyAlignment="1" applyProtection="1">
      <alignment horizontal="center" vertical="center" shrinkToFit="1"/>
      <protection locked="0"/>
    </xf>
    <xf numFmtId="0" fontId="7" fillId="5" borderId="27" xfId="0" applyFont="1" applyFill="1" applyBorder="1" applyAlignment="1">
      <alignment horizontal="center" vertical="center" shrinkToFit="1"/>
    </xf>
    <xf numFmtId="0" fontId="7" fillId="5" borderId="65" xfId="0" applyFont="1" applyFill="1" applyBorder="1" applyAlignment="1">
      <alignment horizontal="center" vertical="center" shrinkToFit="1"/>
    </xf>
    <xf numFmtId="0" fontId="11" fillId="5" borderId="0" xfId="0" applyFont="1" applyFill="1" applyAlignment="1">
      <alignment horizontal="center" vertical="center" wrapText="1"/>
    </xf>
    <xf numFmtId="0" fontId="14" fillId="5" borderId="44" xfId="0" applyFont="1" applyFill="1" applyBorder="1" applyAlignment="1" applyProtection="1">
      <alignment horizontal="center" vertical="center" wrapText="1"/>
      <protection locked="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 applyProtection="1">
      <alignment horizontal="center" vertical="center" wrapText="1"/>
      <protection locked="0"/>
    </xf>
    <xf numFmtId="0" fontId="6" fillId="5" borderId="48" xfId="0" applyFont="1" applyFill="1" applyBorder="1" applyAlignment="1" applyProtection="1">
      <alignment horizontal="center" vertical="center" wrapText="1"/>
      <protection locked="0"/>
    </xf>
    <xf numFmtId="0" fontId="6" fillId="5" borderId="49" xfId="0" applyFont="1" applyFill="1" applyBorder="1" applyAlignment="1" applyProtection="1">
      <alignment horizontal="center" vertical="center" wrapText="1"/>
      <protection locked="0"/>
    </xf>
    <xf numFmtId="0" fontId="6" fillId="5" borderId="52" xfId="0" applyFont="1" applyFill="1" applyBorder="1" applyAlignment="1" applyProtection="1">
      <alignment horizontal="center" vertical="center" wrapText="1"/>
      <protection locked="0"/>
    </xf>
    <xf numFmtId="0" fontId="14" fillId="5" borderId="59" xfId="0" applyFont="1" applyFill="1" applyBorder="1" applyAlignment="1" applyProtection="1">
      <alignment horizontal="center" vertical="center" wrapText="1"/>
      <protection locked="0"/>
    </xf>
    <xf numFmtId="0" fontId="17" fillId="5" borderId="54" xfId="0" applyFont="1" applyFill="1" applyBorder="1" applyAlignment="1">
      <alignment horizontal="center" vertical="center" wrapText="1"/>
    </xf>
    <xf numFmtId="0" fontId="17" fillId="5" borderId="66" xfId="0" applyFont="1" applyFill="1" applyBorder="1" applyAlignment="1">
      <alignment horizontal="center" vertical="center" wrapText="1"/>
    </xf>
    <xf numFmtId="0" fontId="6" fillId="5" borderId="60" xfId="0" applyFont="1" applyFill="1" applyBorder="1" applyAlignment="1" applyProtection="1">
      <alignment horizontal="center" vertical="center" wrapText="1"/>
      <protection locked="0"/>
    </xf>
    <xf numFmtId="0" fontId="6" fillId="5" borderId="59" xfId="0" applyFont="1" applyFill="1" applyBorder="1" applyAlignment="1" applyProtection="1">
      <alignment horizontal="center" vertical="center" wrapText="1"/>
      <protection locked="0"/>
    </xf>
    <xf numFmtId="0" fontId="6" fillId="5" borderId="44" xfId="0" applyFont="1" applyFill="1" applyBorder="1" applyAlignment="1" applyProtection="1">
      <alignment horizontal="center" vertical="center" wrapText="1"/>
      <protection locked="0"/>
    </xf>
    <xf numFmtId="0" fontId="7" fillId="5" borderId="70" xfId="0" applyFont="1" applyFill="1" applyBorder="1" applyAlignment="1">
      <alignment horizontal="center" vertical="center" wrapText="1"/>
    </xf>
    <xf numFmtId="0" fontId="7" fillId="5" borderId="71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left" wrapText="1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9" fillId="5" borderId="65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 wrapText="1"/>
    </xf>
    <xf numFmtId="0" fontId="18" fillId="5" borderId="53" xfId="0" applyFont="1" applyFill="1" applyBorder="1" applyAlignment="1" applyProtection="1">
      <alignment horizontal="center" vertical="center" wrapText="1"/>
      <protection locked="0"/>
    </xf>
    <xf numFmtId="0" fontId="19" fillId="5" borderId="69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 applyProtection="1">
      <alignment horizontal="center" vertical="center" wrapText="1"/>
      <protection locked="0"/>
    </xf>
    <xf numFmtId="0" fontId="6" fillId="5" borderId="68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shrinkToFit="1"/>
    </xf>
  </cellXfs>
  <cellStyles count="2">
    <cellStyle name="Обычный" xfId="0" builtinId="0"/>
    <cellStyle name="Обычный 2" xfId="1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colors>
    <mruColors>
      <color rgb="FF33CCFF"/>
      <color rgb="FFFF9999"/>
      <color rgb="FFFF99CC"/>
      <color rgb="FF9999FF"/>
      <color rgb="FFFFCC66"/>
      <color rgb="FF52DC94"/>
      <color rgb="FF29C97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94250" cy="1393677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0</xdr:row>
      <xdr:rowOff>0</xdr:rowOff>
    </xdr:from>
    <xdr:to>
      <xdr:col>8</xdr:col>
      <xdr:colOff>1393824</xdr:colOff>
      <xdr:row>1</xdr:row>
      <xdr:rowOff>186531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474" y="0"/>
          <a:ext cx="1181100" cy="13454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596446</xdr:colOff>
      <xdr:row>0</xdr:row>
      <xdr:rowOff>63500</xdr:rowOff>
    </xdr:from>
    <xdr:to>
      <xdr:col>11</xdr:col>
      <xdr:colOff>861331</xdr:colOff>
      <xdr:row>1</xdr:row>
      <xdr:rowOff>250031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63500"/>
          <a:ext cx="1185635" cy="1345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9</xdr:col>
      <xdr:colOff>215446</xdr:colOff>
      <xdr:row>0</xdr:row>
      <xdr:rowOff>79375</xdr:rowOff>
    </xdr:from>
    <xdr:to>
      <xdr:col>10</xdr:col>
      <xdr:colOff>797831</xdr:colOff>
      <xdr:row>1</xdr:row>
      <xdr:rowOff>265906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0446" y="79375"/>
          <a:ext cx="1191985" cy="1348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  <pageSetUpPr fitToPage="1"/>
  </sheetPr>
  <dimension ref="A1:UZJ37"/>
  <sheetViews>
    <sheetView topLeftCell="D1" zoomScale="90" zoomScaleNormal="90" workbookViewId="0">
      <selection activeCell="F15" sqref="F15"/>
    </sheetView>
  </sheetViews>
  <sheetFormatPr defaultRowHeight="15" x14ac:dyDescent="0.25"/>
  <cols>
    <col min="1" max="1" width="59.7109375" style="2" bestFit="1" customWidth="1"/>
    <col min="2" max="2" width="33.7109375" style="2" customWidth="1"/>
    <col min="3" max="3" width="12.28515625" style="2" customWidth="1"/>
    <col min="4" max="4" width="9.140625" style="2"/>
    <col min="5" max="5" width="19.7109375" style="2" bestFit="1" customWidth="1"/>
    <col min="6" max="6" width="117.28515625" style="2" customWidth="1"/>
    <col min="7" max="8" width="4.42578125" style="2" bestFit="1" customWidth="1"/>
    <col min="9" max="9" width="9.140625" style="131"/>
    <col min="10" max="251" width="9.140625" style="2"/>
    <col min="252" max="252" width="9.28515625" style="2" customWidth="1"/>
    <col min="253" max="253" width="9.140625" style="2"/>
    <col min="254" max="254" width="32.140625" style="2" customWidth="1"/>
    <col min="255" max="255" width="33.7109375" style="2" customWidth="1"/>
    <col min="256" max="258" width="9.140625" style="2"/>
    <col min="259" max="259" width="12.28515625" style="2" customWidth="1"/>
    <col min="260" max="507" width="9.140625" style="2"/>
    <col min="508" max="508" width="9.28515625" style="2" customWidth="1"/>
    <col min="509" max="509" width="9.140625" style="2"/>
    <col min="510" max="510" width="32.140625" style="2" customWidth="1"/>
    <col min="511" max="511" width="33.7109375" style="2" customWidth="1"/>
    <col min="512" max="514" width="9.140625" style="2"/>
    <col min="515" max="515" width="12.28515625" style="2" customWidth="1"/>
    <col min="516" max="763" width="9.140625" style="2"/>
    <col min="764" max="764" width="9.28515625" style="2" customWidth="1"/>
    <col min="765" max="765" width="9.140625" style="2"/>
    <col min="766" max="766" width="32.140625" style="2" customWidth="1"/>
    <col min="767" max="767" width="33.7109375" style="2" customWidth="1"/>
    <col min="768" max="770" width="9.140625" style="2"/>
    <col min="771" max="771" width="12.28515625" style="2" customWidth="1"/>
    <col min="772" max="1019" width="9.140625" style="2"/>
    <col min="1020" max="1020" width="9.28515625" style="2" customWidth="1"/>
    <col min="1021" max="1021" width="9.140625" style="2"/>
    <col min="1022" max="1022" width="32.140625" style="2" customWidth="1"/>
    <col min="1023" max="1023" width="33.7109375" style="2" customWidth="1"/>
    <col min="1024" max="1026" width="9.140625" style="2"/>
    <col min="1027" max="1027" width="12.28515625" style="2" customWidth="1"/>
    <col min="1028" max="1275" width="9.140625" style="2"/>
    <col min="1276" max="1276" width="9.28515625" style="2" customWidth="1"/>
    <col min="1277" max="1277" width="9.140625" style="2"/>
    <col min="1278" max="1278" width="32.140625" style="2" customWidth="1"/>
    <col min="1279" max="1279" width="33.7109375" style="2" customWidth="1"/>
    <col min="1280" max="1282" width="9.140625" style="2"/>
    <col min="1283" max="1283" width="12.28515625" style="2" customWidth="1"/>
    <col min="1284" max="1531" width="9.140625" style="2"/>
    <col min="1532" max="1532" width="9.28515625" style="2" customWidth="1"/>
    <col min="1533" max="1533" width="9.140625" style="2"/>
    <col min="1534" max="1534" width="32.140625" style="2" customWidth="1"/>
    <col min="1535" max="1535" width="33.7109375" style="2" customWidth="1"/>
    <col min="1536" max="1538" width="9.140625" style="2"/>
    <col min="1539" max="1539" width="12.28515625" style="2" customWidth="1"/>
    <col min="1540" max="1787" width="9.140625" style="2"/>
    <col min="1788" max="1788" width="9.28515625" style="2" customWidth="1"/>
    <col min="1789" max="1789" width="9.140625" style="2"/>
    <col min="1790" max="1790" width="32.140625" style="2" customWidth="1"/>
    <col min="1791" max="1791" width="33.7109375" style="2" customWidth="1"/>
    <col min="1792" max="1794" width="9.140625" style="2"/>
    <col min="1795" max="1795" width="12.28515625" style="2" customWidth="1"/>
    <col min="1796" max="2043" width="9.140625" style="2"/>
    <col min="2044" max="2044" width="9.28515625" style="2" customWidth="1"/>
    <col min="2045" max="2045" width="9.140625" style="2"/>
    <col min="2046" max="2046" width="32.140625" style="2" customWidth="1"/>
    <col min="2047" max="2047" width="33.7109375" style="2" customWidth="1"/>
    <col min="2048" max="2050" width="9.140625" style="2"/>
    <col min="2051" max="2051" width="12.28515625" style="2" customWidth="1"/>
    <col min="2052" max="2299" width="9.140625" style="2"/>
    <col min="2300" max="2300" width="9.28515625" style="2" customWidth="1"/>
    <col min="2301" max="2301" width="9.140625" style="2"/>
    <col min="2302" max="2302" width="32.140625" style="2" customWidth="1"/>
    <col min="2303" max="2303" width="33.7109375" style="2" customWidth="1"/>
    <col min="2304" max="2306" width="9.140625" style="2"/>
    <col min="2307" max="2307" width="12.28515625" style="2" customWidth="1"/>
    <col min="2308" max="2555" width="9.140625" style="2"/>
    <col min="2556" max="2556" width="9.28515625" style="2" customWidth="1"/>
    <col min="2557" max="2557" width="9.140625" style="2"/>
    <col min="2558" max="2558" width="32.140625" style="2" customWidth="1"/>
    <col min="2559" max="2559" width="33.7109375" style="2" customWidth="1"/>
    <col min="2560" max="2562" width="9.140625" style="2"/>
    <col min="2563" max="2563" width="12.28515625" style="2" customWidth="1"/>
    <col min="2564" max="2811" width="9.140625" style="2"/>
    <col min="2812" max="2812" width="9.28515625" style="2" customWidth="1"/>
    <col min="2813" max="2813" width="9.140625" style="2"/>
    <col min="2814" max="2814" width="32.140625" style="2" customWidth="1"/>
    <col min="2815" max="2815" width="33.7109375" style="2" customWidth="1"/>
    <col min="2816" max="2818" width="9.140625" style="2"/>
    <col min="2819" max="2819" width="12.28515625" style="2" customWidth="1"/>
    <col min="2820" max="3067" width="9.140625" style="2"/>
    <col min="3068" max="3068" width="9.28515625" style="2" customWidth="1"/>
    <col min="3069" max="3069" width="9.140625" style="2"/>
    <col min="3070" max="3070" width="32.140625" style="2" customWidth="1"/>
    <col min="3071" max="3071" width="33.7109375" style="2" customWidth="1"/>
    <col min="3072" max="3074" width="9.140625" style="2"/>
    <col min="3075" max="3075" width="12.28515625" style="2" customWidth="1"/>
    <col min="3076" max="3323" width="9.140625" style="2"/>
    <col min="3324" max="3324" width="9.28515625" style="2" customWidth="1"/>
    <col min="3325" max="3325" width="9.140625" style="2"/>
    <col min="3326" max="3326" width="32.140625" style="2" customWidth="1"/>
    <col min="3327" max="3327" width="33.7109375" style="2" customWidth="1"/>
    <col min="3328" max="3330" width="9.140625" style="2"/>
    <col min="3331" max="3331" width="12.28515625" style="2" customWidth="1"/>
    <col min="3332" max="3579" width="9.140625" style="2"/>
    <col min="3580" max="3580" width="9.28515625" style="2" customWidth="1"/>
    <col min="3581" max="3581" width="9.140625" style="2"/>
    <col min="3582" max="3582" width="32.140625" style="2" customWidth="1"/>
    <col min="3583" max="3583" width="33.7109375" style="2" customWidth="1"/>
    <col min="3584" max="3586" width="9.140625" style="2"/>
    <col min="3587" max="3587" width="12.28515625" style="2" customWidth="1"/>
    <col min="3588" max="3835" width="9.140625" style="2"/>
    <col min="3836" max="3836" width="9.28515625" style="2" customWidth="1"/>
    <col min="3837" max="3837" width="9.140625" style="2"/>
    <col min="3838" max="3838" width="32.140625" style="2" customWidth="1"/>
    <col min="3839" max="3839" width="33.7109375" style="2" customWidth="1"/>
    <col min="3840" max="3842" width="9.140625" style="2"/>
    <col min="3843" max="3843" width="12.28515625" style="2" customWidth="1"/>
    <col min="3844" max="4091" width="9.140625" style="2"/>
    <col min="4092" max="4092" width="9.28515625" style="2" customWidth="1"/>
    <col min="4093" max="4093" width="9.140625" style="2"/>
    <col min="4094" max="4094" width="32.140625" style="2" customWidth="1"/>
    <col min="4095" max="4095" width="33.7109375" style="2" customWidth="1"/>
    <col min="4096" max="4098" width="9.140625" style="2"/>
    <col min="4099" max="4099" width="12.28515625" style="2" customWidth="1"/>
    <col min="4100" max="4347" width="9.140625" style="2"/>
    <col min="4348" max="4348" width="9.28515625" style="2" customWidth="1"/>
    <col min="4349" max="4349" width="9.140625" style="2"/>
    <col min="4350" max="4350" width="32.140625" style="2" customWidth="1"/>
    <col min="4351" max="4351" width="33.7109375" style="2" customWidth="1"/>
    <col min="4352" max="4354" width="9.140625" style="2"/>
    <col min="4355" max="4355" width="12.28515625" style="2" customWidth="1"/>
    <col min="4356" max="4603" width="9.140625" style="2"/>
    <col min="4604" max="4604" width="9.28515625" style="2" customWidth="1"/>
    <col min="4605" max="4605" width="9.140625" style="2"/>
    <col min="4606" max="4606" width="32.140625" style="2" customWidth="1"/>
    <col min="4607" max="4607" width="33.7109375" style="2" customWidth="1"/>
    <col min="4608" max="4610" width="9.140625" style="2"/>
    <col min="4611" max="4611" width="12.28515625" style="2" customWidth="1"/>
    <col min="4612" max="4859" width="9.140625" style="2"/>
    <col min="4860" max="4860" width="9.28515625" style="2" customWidth="1"/>
    <col min="4861" max="4861" width="9.140625" style="2"/>
    <col min="4862" max="4862" width="32.140625" style="2" customWidth="1"/>
    <col min="4863" max="4863" width="33.7109375" style="2" customWidth="1"/>
    <col min="4864" max="4866" width="9.140625" style="2"/>
    <col min="4867" max="4867" width="12.28515625" style="2" customWidth="1"/>
    <col min="4868" max="5115" width="9.140625" style="2"/>
    <col min="5116" max="5116" width="9.28515625" style="2" customWidth="1"/>
    <col min="5117" max="5117" width="9.140625" style="2"/>
    <col min="5118" max="5118" width="32.140625" style="2" customWidth="1"/>
    <col min="5119" max="5119" width="33.7109375" style="2" customWidth="1"/>
    <col min="5120" max="5122" width="9.140625" style="2"/>
    <col min="5123" max="5123" width="12.28515625" style="2" customWidth="1"/>
    <col min="5124" max="5371" width="9.140625" style="2"/>
    <col min="5372" max="5372" width="9.28515625" style="2" customWidth="1"/>
    <col min="5373" max="5373" width="9.140625" style="2"/>
    <col min="5374" max="5374" width="32.140625" style="2" customWidth="1"/>
    <col min="5375" max="5375" width="33.7109375" style="2" customWidth="1"/>
    <col min="5376" max="5378" width="9.140625" style="2"/>
    <col min="5379" max="5379" width="12.28515625" style="2" customWidth="1"/>
    <col min="5380" max="5627" width="9.140625" style="2"/>
    <col min="5628" max="5628" width="9.28515625" style="2" customWidth="1"/>
    <col min="5629" max="5629" width="9.140625" style="2"/>
    <col min="5630" max="5630" width="32.140625" style="2" customWidth="1"/>
    <col min="5631" max="5631" width="33.7109375" style="2" customWidth="1"/>
    <col min="5632" max="5634" width="9.140625" style="2"/>
    <col min="5635" max="5635" width="12.28515625" style="2" customWidth="1"/>
    <col min="5636" max="5883" width="9.140625" style="2"/>
    <col min="5884" max="5884" width="9.28515625" style="2" customWidth="1"/>
    <col min="5885" max="5885" width="9.140625" style="2"/>
    <col min="5886" max="5886" width="32.140625" style="2" customWidth="1"/>
    <col min="5887" max="5887" width="33.7109375" style="2" customWidth="1"/>
    <col min="5888" max="5890" width="9.140625" style="2"/>
    <col min="5891" max="5891" width="12.28515625" style="2" customWidth="1"/>
    <col min="5892" max="6139" width="9.140625" style="2"/>
    <col min="6140" max="6140" width="9.28515625" style="2" customWidth="1"/>
    <col min="6141" max="6141" width="9.140625" style="2"/>
    <col min="6142" max="6142" width="32.140625" style="2" customWidth="1"/>
    <col min="6143" max="6143" width="33.7109375" style="2" customWidth="1"/>
    <col min="6144" max="6146" width="9.140625" style="2"/>
    <col min="6147" max="6147" width="12.28515625" style="2" customWidth="1"/>
    <col min="6148" max="6395" width="9.140625" style="2"/>
    <col min="6396" max="6396" width="9.28515625" style="2" customWidth="1"/>
    <col min="6397" max="6397" width="9.140625" style="2"/>
    <col min="6398" max="6398" width="32.140625" style="2" customWidth="1"/>
    <col min="6399" max="6399" width="33.7109375" style="2" customWidth="1"/>
    <col min="6400" max="6402" width="9.140625" style="2"/>
    <col min="6403" max="6403" width="12.28515625" style="2" customWidth="1"/>
    <col min="6404" max="6651" width="9.140625" style="2"/>
    <col min="6652" max="6652" width="9.28515625" style="2" customWidth="1"/>
    <col min="6653" max="6653" width="9.140625" style="2"/>
    <col min="6654" max="6654" width="32.140625" style="2" customWidth="1"/>
    <col min="6655" max="6655" width="33.7109375" style="2" customWidth="1"/>
    <col min="6656" max="6658" width="9.140625" style="2"/>
    <col min="6659" max="6659" width="12.28515625" style="2" customWidth="1"/>
    <col min="6660" max="6907" width="9.140625" style="2"/>
    <col min="6908" max="6908" width="9.28515625" style="2" customWidth="1"/>
    <col min="6909" max="6909" width="9.140625" style="2"/>
    <col min="6910" max="6910" width="32.140625" style="2" customWidth="1"/>
    <col min="6911" max="6911" width="33.7109375" style="2" customWidth="1"/>
    <col min="6912" max="6914" width="9.140625" style="2"/>
    <col min="6915" max="6915" width="12.28515625" style="2" customWidth="1"/>
    <col min="6916" max="7163" width="9.140625" style="2"/>
    <col min="7164" max="7164" width="9.28515625" style="2" customWidth="1"/>
    <col min="7165" max="7165" width="9.140625" style="2"/>
    <col min="7166" max="7166" width="32.140625" style="2" customWidth="1"/>
    <col min="7167" max="7167" width="33.7109375" style="2" customWidth="1"/>
    <col min="7168" max="7170" width="9.140625" style="2"/>
    <col min="7171" max="7171" width="12.28515625" style="2" customWidth="1"/>
    <col min="7172" max="7419" width="9.140625" style="2"/>
    <col min="7420" max="7420" width="9.28515625" style="2" customWidth="1"/>
    <col min="7421" max="7421" width="9.140625" style="2"/>
    <col min="7422" max="7422" width="32.140625" style="2" customWidth="1"/>
    <col min="7423" max="7423" width="33.7109375" style="2" customWidth="1"/>
    <col min="7424" max="7426" width="9.140625" style="2"/>
    <col min="7427" max="7427" width="12.28515625" style="2" customWidth="1"/>
    <col min="7428" max="7675" width="9.140625" style="2"/>
    <col min="7676" max="7676" width="9.28515625" style="2" customWidth="1"/>
    <col min="7677" max="7677" width="9.140625" style="2"/>
    <col min="7678" max="7678" width="32.140625" style="2" customWidth="1"/>
    <col min="7679" max="7679" width="33.7109375" style="2" customWidth="1"/>
    <col min="7680" max="7682" width="9.140625" style="2"/>
    <col min="7683" max="7683" width="12.28515625" style="2" customWidth="1"/>
    <col min="7684" max="7931" width="9.140625" style="2"/>
    <col min="7932" max="7932" width="9.28515625" style="2" customWidth="1"/>
    <col min="7933" max="7933" width="9.140625" style="2"/>
    <col min="7934" max="7934" width="32.140625" style="2" customWidth="1"/>
    <col min="7935" max="7935" width="33.7109375" style="2" customWidth="1"/>
    <col min="7936" max="7938" width="9.140625" style="2"/>
    <col min="7939" max="7939" width="12.28515625" style="2" customWidth="1"/>
    <col min="7940" max="8187" width="9.140625" style="2"/>
    <col min="8188" max="8188" width="9.28515625" style="2" customWidth="1"/>
    <col min="8189" max="8189" width="9.140625" style="2"/>
    <col min="8190" max="8190" width="32.140625" style="2" customWidth="1"/>
    <col min="8191" max="8191" width="33.7109375" style="2" customWidth="1"/>
    <col min="8192" max="8194" width="9.140625" style="2"/>
    <col min="8195" max="8195" width="12.28515625" style="2" customWidth="1"/>
    <col min="8196" max="8443" width="9.140625" style="2"/>
    <col min="8444" max="8444" width="9.28515625" style="2" customWidth="1"/>
    <col min="8445" max="8445" width="9.140625" style="2"/>
    <col min="8446" max="8446" width="32.140625" style="2" customWidth="1"/>
    <col min="8447" max="8447" width="33.7109375" style="2" customWidth="1"/>
    <col min="8448" max="8450" width="9.140625" style="2"/>
    <col min="8451" max="8451" width="12.28515625" style="2" customWidth="1"/>
    <col min="8452" max="8699" width="9.140625" style="2"/>
    <col min="8700" max="8700" width="9.28515625" style="2" customWidth="1"/>
    <col min="8701" max="8701" width="9.140625" style="2"/>
    <col min="8702" max="8702" width="32.140625" style="2" customWidth="1"/>
    <col min="8703" max="8703" width="33.7109375" style="2" customWidth="1"/>
    <col min="8704" max="8706" width="9.140625" style="2"/>
    <col min="8707" max="8707" width="12.28515625" style="2" customWidth="1"/>
    <col min="8708" max="8955" width="9.140625" style="2"/>
    <col min="8956" max="8956" width="9.28515625" style="2" customWidth="1"/>
    <col min="8957" max="8957" width="9.140625" style="2"/>
    <col min="8958" max="8958" width="32.140625" style="2" customWidth="1"/>
    <col min="8959" max="8959" width="33.7109375" style="2" customWidth="1"/>
    <col min="8960" max="8962" width="9.140625" style="2"/>
    <col min="8963" max="8963" width="12.28515625" style="2" customWidth="1"/>
    <col min="8964" max="9211" width="9.140625" style="2"/>
    <col min="9212" max="9212" width="9.28515625" style="2" customWidth="1"/>
    <col min="9213" max="9213" width="9.140625" style="2"/>
    <col min="9214" max="9214" width="32.140625" style="2" customWidth="1"/>
    <col min="9215" max="9215" width="33.7109375" style="2" customWidth="1"/>
    <col min="9216" max="9218" width="9.140625" style="2"/>
    <col min="9219" max="9219" width="12.28515625" style="2" customWidth="1"/>
    <col min="9220" max="9467" width="9.140625" style="2"/>
    <col min="9468" max="9468" width="9.28515625" style="2" customWidth="1"/>
    <col min="9469" max="9469" width="9.140625" style="2"/>
    <col min="9470" max="9470" width="32.140625" style="2" customWidth="1"/>
    <col min="9471" max="9471" width="33.7109375" style="2" customWidth="1"/>
    <col min="9472" max="9474" width="9.140625" style="2"/>
    <col min="9475" max="9475" width="12.28515625" style="2" customWidth="1"/>
    <col min="9476" max="9723" width="9.140625" style="2"/>
    <col min="9724" max="9724" width="9.28515625" style="2" customWidth="1"/>
    <col min="9725" max="9725" width="9.140625" style="2"/>
    <col min="9726" max="9726" width="32.140625" style="2" customWidth="1"/>
    <col min="9727" max="9727" width="33.7109375" style="2" customWidth="1"/>
    <col min="9728" max="9730" width="9.140625" style="2"/>
    <col min="9731" max="9731" width="12.28515625" style="2" customWidth="1"/>
    <col min="9732" max="9979" width="9.140625" style="2"/>
    <col min="9980" max="9980" width="9.28515625" style="2" customWidth="1"/>
    <col min="9981" max="9981" width="9.140625" style="2"/>
    <col min="9982" max="9982" width="32.140625" style="2" customWidth="1"/>
    <col min="9983" max="9983" width="33.7109375" style="2" customWidth="1"/>
    <col min="9984" max="9986" width="9.140625" style="2"/>
    <col min="9987" max="9987" width="12.28515625" style="2" customWidth="1"/>
    <col min="9988" max="10235" width="9.140625" style="2"/>
    <col min="10236" max="10236" width="9.28515625" style="2" customWidth="1"/>
    <col min="10237" max="10237" width="9.140625" style="2"/>
    <col min="10238" max="10238" width="32.140625" style="2" customWidth="1"/>
    <col min="10239" max="10239" width="33.7109375" style="2" customWidth="1"/>
    <col min="10240" max="10242" width="9.140625" style="2"/>
    <col min="10243" max="10243" width="12.28515625" style="2" customWidth="1"/>
    <col min="10244" max="10491" width="9.140625" style="2"/>
    <col min="10492" max="10492" width="9.28515625" style="2" customWidth="1"/>
    <col min="10493" max="10493" width="9.140625" style="2"/>
    <col min="10494" max="10494" width="32.140625" style="2" customWidth="1"/>
    <col min="10495" max="10495" width="33.7109375" style="2" customWidth="1"/>
    <col min="10496" max="10498" width="9.140625" style="2"/>
    <col min="10499" max="10499" width="12.28515625" style="2" customWidth="1"/>
    <col min="10500" max="10747" width="9.140625" style="2"/>
    <col min="10748" max="10748" width="9.28515625" style="2" customWidth="1"/>
    <col min="10749" max="10749" width="9.140625" style="2"/>
    <col min="10750" max="10750" width="32.140625" style="2" customWidth="1"/>
    <col min="10751" max="10751" width="33.7109375" style="2" customWidth="1"/>
    <col min="10752" max="10754" width="9.140625" style="2"/>
    <col min="10755" max="10755" width="12.28515625" style="2" customWidth="1"/>
    <col min="10756" max="11003" width="9.140625" style="2"/>
    <col min="11004" max="11004" width="9.28515625" style="2" customWidth="1"/>
    <col min="11005" max="11005" width="9.140625" style="2"/>
    <col min="11006" max="11006" width="32.140625" style="2" customWidth="1"/>
    <col min="11007" max="11007" width="33.7109375" style="2" customWidth="1"/>
    <col min="11008" max="11010" width="9.140625" style="2"/>
    <col min="11011" max="11011" width="12.28515625" style="2" customWidth="1"/>
    <col min="11012" max="11259" width="9.140625" style="2"/>
    <col min="11260" max="11260" width="9.28515625" style="2" customWidth="1"/>
    <col min="11261" max="11261" width="9.140625" style="2"/>
    <col min="11262" max="11262" width="32.140625" style="2" customWidth="1"/>
    <col min="11263" max="11263" width="33.7109375" style="2" customWidth="1"/>
    <col min="11264" max="11266" width="9.140625" style="2"/>
    <col min="11267" max="11267" width="12.28515625" style="2" customWidth="1"/>
    <col min="11268" max="11515" width="9.140625" style="2"/>
    <col min="11516" max="11516" width="9.28515625" style="2" customWidth="1"/>
    <col min="11517" max="11517" width="9.140625" style="2"/>
    <col min="11518" max="11518" width="32.140625" style="2" customWidth="1"/>
    <col min="11519" max="11519" width="33.7109375" style="2" customWidth="1"/>
    <col min="11520" max="11522" width="9.140625" style="2"/>
    <col min="11523" max="11523" width="12.28515625" style="2" customWidth="1"/>
    <col min="11524" max="11771" width="9.140625" style="2"/>
    <col min="11772" max="11772" width="9.28515625" style="2" customWidth="1"/>
    <col min="11773" max="11773" width="9.140625" style="2"/>
    <col min="11774" max="11774" width="32.140625" style="2" customWidth="1"/>
    <col min="11775" max="11775" width="33.7109375" style="2" customWidth="1"/>
    <col min="11776" max="11778" width="9.140625" style="2"/>
    <col min="11779" max="11779" width="12.28515625" style="2" customWidth="1"/>
    <col min="11780" max="12027" width="9.140625" style="2"/>
    <col min="12028" max="12028" width="9.28515625" style="2" customWidth="1"/>
    <col min="12029" max="12029" width="9.140625" style="2"/>
    <col min="12030" max="12030" width="32.140625" style="2" customWidth="1"/>
    <col min="12031" max="12031" width="33.7109375" style="2" customWidth="1"/>
    <col min="12032" max="12034" width="9.140625" style="2"/>
    <col min="12035" max="12035" width="12.28515625" style="2" customWidth="1"/>
    <col min="12036" max="12283" width="9.140625" style="2"/>
    <col min="12284" max="12284" width="9.28515625" style="2" customWidth="1"/>
    <col min="12285" max="12285" width="9.140625" style="2"/>
    <col min="12286" max="12286" width="32.140625" style="2" customWidth="1"/>
    <col min="12287" max="12287" width="33.7109375" style="2" customWidth="1"/>
    <col min="12288" max="12290" width="9.140625" style="2"/>
    <col min="12291" max="12291" width="12.28515625" style="2" customWidth="1"/>
    <col min="12292" max="12539" width="9.140625" style="2"/>
    <col min="12540" max="12540" width="9.28515625" style="2" customWidth="1"/>
    <col min="12541" max="12541" width="9.140625" style="2"/>
    <col min="12542" max="12542" width="32.140625" style="2" customWidth="1"/>
    <col min="12543" max="12543" width="33.7109375" style="2" customWidth="1"/>
    <col min="12544" max="12546" width="9.140625" style="2"/>
    <col min="12547" max="12547" width="12.28515625" style="2" customWidth="1"/>
    <col min="12548" max="12795" width="9.140625" style="2"/>
    <col min="12796" max="12796" width="9.28515625" style="2" customWidth="1"/>
    <col min="12797" max="12797" width="9.140625" style="2"/>
    <col min="12798" max="12798" width="32.140625" style="2" customWidth="1"/>
    <col min="12799" max="12799" width="33.7109375" style="2" customWidth="1"/>
    <col min="12800" max="12802" width="9.140625" style="2"/>
    <col min="12803" max="12803" width="12.28515625" style="2" customWidth="1"/>
    <col min="12804" max="13051" width="9.140625" style="2"/>
    <col min="13052" max="13052" width="9.28515625" style="2" customWidth="1"/>
    <col min="13053" max="13053" width="9.140625" style="2"/>
    <col min="13054" max="13054" width="32.140625" style="2" customWidth="1"/>
    <col min="13055" max="13055" width="33.7109375" style="2" customWidth="1"/>
    <col min="13056" max="13058" width="9.140625" style="2"/>
    <col min="13059" max="13059" width="12.28515625" style="2" customWidth="1"/>
    <col min="13060" max="13307" width="9.140625" style="2"/>
    <col min="13308" max="13308" width="9.28515625" style="2" customWidth="1"/>
    <col min="13309" max="13309" width="9.140625" style="2"/>
    <col min="13310" max="13310" width="32.140625" style="2" customWidth="1"/>
    <col min="13311" max="13311" width="33.7109375" style="2" customWidth="1"/>
    <col min="13312" max="13314" width="9.140625" style="2"/>
    <col min="13315" max="13315" width="12.28515625" style="2" customWidth="1"/>
    <col min="13316" max="13563" width="9.140625" style="2"/>
    <col min="13564" max="13564" width="9.28515625" style="2" customWidth="1"/>
    <col min="13565" max="13565" width="9.140625" style="2"/>
    <col min="13566" max="13566" width="32.140625" style="2" customWidth="1"/>
    <col min="13567" max="13567" width="33.7109375" style="2" customWidth="1"/>
    <col min="13568" max="13570" width="9.140625" style="2"/>
    <col min="13571" max="13571" width="12.28515625" style="2" customWidth="1"/>
    <col min="13572" max="13819" width="9.140625" style="2"/>
    <col min="13820" max="13820" width="9.28515625" style="2" customWidth="1"/>
    <col min="13821" max="13821" width="9.140625" style="2"/>
    <col min="13822" max="13822" width="32.140625" style="2" customWidth="1"/>
    <col min="13823" max="13823" width="33.7109375" style="2" customWidth="1"/>
    <col min="13824" max="13826" width="9.140625" style="2"/>
    <col min="13827" max="13827" width="12.28515625" style="2" customWidth="1"/>
    <col min="13828" max="14075" width="9.140625" style="2"/>
    <col min="14076" max="14076" width="9.28515625" style="2" customWidth="1"/>
    <col min="14077" max="14077" width="9.140625" style="2"/>
    <col min="14078" max="14078" width="32.140625" style="2" customWidth="1"/>
    <col min="14079" max="14079" width="33.7109375" style="2" customWidth="1"/>
    <col min="14080" max="14082" width="9.140625" style="2"/>
    <col min="14083" max="14083" width="12.28515625" style="2" customWidth="1"/>
    <col min="14084" max="14331" width="9.140625" style="2"/>
    <col min="14332" max="14332" width="9.28515625" style="2" customWidth="1"/>
    <col min="14333" max="14333" width="9.140625" style="2"/>
    <col min="14334" max="14334" width="32.140625" style="2" customWidth="1"/>
    <col min="14335" max="14335" width="33.7109375" style="2" customWidth="1"/>
    <col min="14336" max="14338" width="9.140625" style="2"/>
    <col min="14339" max="14339" width="12.28515625" style="2" customWidth="1"/>
    <col min="14340" max="14587" width="9.140625" style="2"/>
    <col min="14588" max="14588" width="9.28515625" style="2" customWidth="1"/>
    <col min="14589" max="14589" width="9.140625" style="2"/>
    <col min="14590" max="14590" width="32.140625" style="2" customWidth="1"/>
    <col min="14591" max="14591" width="33.7109375" style="2" customWidth="1"/>
    <col min="14592" max="14594" width="9.140625" style="2"/>
    <col min="14595" max="14595" width="12.28515625" style="2" customWidth="1"/>
    <col min="14596" max="14843" width="9.140625" style="2"/>
    <col min="14844" max="14844" width="9.28515625" style="2" customWidth="1"/>
    <col min="14845" max="14845" width="9.140625" style="2"/>
    <col min="14846" max="14846" width="32.140625" style="2" customWidth="1"/>
    <col min="14847" max="14847" width="33.7109375" style="2" customWidth="1"/>
    <col min="14848" max="14850" width="9.140625" style="2"/>
    <col min="14851" max="14851" width="12.28515625" style="2" customWidth="1"/>
    <col min="14852" max="15099" width="9.140625" style="2"/>
    <col min="15100" max="15100" width="9.28515625" style="2" customWidth="1"/>
    <col min="15101" max="15101" width="9.140625" style="2"/>
    <col min="15102" max="15102" width="32.140625" style="2" customWidth="1"/>
    <col min="15103" max="15103" width="33.7109375" style="2" customWidth="1"/>
    <col min="15104" max="15106" width="9.140625" style="2"/>
    <col min="15107" max="15107" width="12.28515625" style="2" customWidth="1"/>
    <col min="15108" max="15355" width="9.140625" style="2"/>
    <col min="15356" max="15356" width="9.28515625" style="2" customWidth="1"/>
    <col min="15357" max="15357" width="9.140625" style="2"/>
    <col min="15358" max="15358" width="32.140625" style="2" customWidth="1"/>
    <col min="15359" max="15359" width="33.7109375" style="2" customWidth="1"/>
    <col min="15360" max="15362" width="9.140625" style="2"/>
    <col min="15363" max="15363" width="12.28515625" style="2" customWidth="1"/>
    <col min="15364" max="15611" width="9.140625" style="2"/>
    <col min="15612" max="15612" width="9.28515625" style="2" customWidth="1"/>
    <col min="15613" max="15613" width="9.140625" style="2"/>
    <col min="15614" max="15614" width="32.140625" style="2" customWidth="1"/>
    <col min="15615" max="15615" width="33.7109375" style="2" customWidth="1"/>
    <col min="15616" max="15618" width="9.140625" style="2"/>
    <col min="15619" max="15619" width="12.28515625" style="2" customWidth="1"/>
    <col min="15620" max="15867" width="9.140625" style="2"/>
    <col min="15868" max="15868" width="9.28515625" style="2" customWidth="1"/>
    <col min="15869" max="15869" width="9.140625" style="2"/>
    <col min="15870" max="15870" width="32.140625" style="2" customWidth="1"/>
    <col min="15871" max="15871" width="33.7109375" style="2" customWidth="1"/>
    <col min="15872" max="15874" width="9.140625" style="2"/>
    <col min="15875" max="15875" width="12.28515625" style="2" customWidth="1"/>
    <col min="15876" max="16123" width="9.140625" style="2"/>
    <col min="16124" max="16124" width="9.28515625" style="2" customWidth="1"/>
    <col min="16125" max="16125" width="9.140625" style="2"/>
    <col min="16126" max="16126" width="32.140625" style="2" customWidth="1"/>
    <col min="16127" max="16127" width="33.7109375" style="2" customWidth="1"/>
    <col min="16128" max="16130" width="9.140625" style="2"/>
    <col min="16131" max="16131" width="12.28515625" style="2" customWidth="1"/>
    <col min="16132" max="16384" width="9.140625" style="2"/>
  </cols>
  <sheetData>
    <row r="1" spans="1:11" ht="21" thickBot="1" x14ac:dyDescent="0.35">
      <c r="A1" s="145" t="s">
        <v>560</v>
      </c>
    </row>
    <row r="2" spans="1:11" ht="18.75" x14ac:dyDescent="0.3">
      <c r="A2" s="148" t="s">
        <v>656</v>
      </c>
      <c r="B2" s="149" t="s">
        <v>20</v>
      </c>
      <c r="C2" s="150">
        <v>6.9444444444444434E-2</v>
      </c>
      <c r="D2"/>
      <c r="E2" s="89" t="s">
        <v>589</v>
      </c>
      <c r="F2" s="126" t="s">
        <v>921</v>
      </c>
    </row>
    <row r="3" spans="1:11" ht="18.75" x14ac:dyDescent="0.3">
      <c r="A3" s="151" t="s">
        <v>22</v>
      </c>
      <c r="B3" s="146" t="s">
        <v>26</v>
      </c>
      <c r="C3" s="152">
        <v>6.9444444444444434E-2</v>
      </c>
      <c r="D3"/>
      <c r="E3" s="122" t="s">
        <v>590</v>
      </c>
      <c r="F3" s="162"/>
      <c r="H3" s="131"/>
      <c r="I3" s="131">
        <v>1</v>
      </c>
      <c r="K3" s="131">
        <v>25</v>
      </c>
    </row>
    <row r="4" spans="1:11" ht="18.75" x14ac:dyDescent="0.3">
      <c r="A4" s="151" t="s">
        <v>24</v>
      </c>
      <c r="B4" s="146" t="s">
        <v>25</v>
      </c>
      <c r="C4" s="153">
        <v>7.6388888888888895E-2</v>
      </c>
      <c r="D4"/>
      <c r="E4" s="122" t="s">
        <v>575</v>
      </c>
      <c r="F4" s="123" t="s">
        <v>1091</v>
      </c>
      <c r="G4"/>
      <c r="H4" s="131"/>
      <c r="I4" s="131">
        <v>2</v>
      </c>
      <c r="K4" s="131">
        <v>22</v>
      </c>
    </row>
    <row r="5" spans="1:11" ht="18.75" x14ac:dyDescent="0.3">
      <c r="A5" s="151" t="s">
        <v>600</v>
      </c>
      <c r="B5" s="146" t="s">
        <v>601</v>
      </c>
      <c r="C5" s="153">
        <v>7.6388888888888895E-2</v>
      </c>
      <c r="D5"/>
      <c r="E5" s="88" t="s">
        <v>554</v>
      </c>
      <c r="F5" s="71"/>
      <c r="G5"/>
      <c r="H5" s="131"/>
      <c r="I5" s="131">
        <v>3</v>
      </c>
      <c r="K5" s="131">
        <v>20</v>
      </c>
    </row>
    <row r="6" spans="1:11" ht="18.75" x14ac:dyDescent="0.3">
      <c r="A6" s="151" t="s">
        <v>23</v>
      </c>
      <c r="B6" s="146" t="s">
        <v>21</v>
      </c>
      <c r="C6" s="152">
        <v>0</v>
      </c>
      <c r="D6"/>
      <c r="E6" s="56" t="s">
        <v>555</v>
      </c>
      <c r="F6" s="70"/>
      <c r="G6"/>
      <c r="H6" s="131"/>
      <c r="I6" s="131">
        <v>4</v>
      </c>
      <c r="K6" s="131">
        <v>18</v>
      </c>
    </row>
    <row r="7" spans="1:11" x14ac:dyDescent="0.25">
      <c r="A7" s="154"/>
      <c r="B7" s="147"/>
      <c r="C7" s="155"/>
      <c r="E7" s="57" t="s">
        <v>556</v>
      </c>
      <c r="F7" s="71"/>
      <c r="G7"/>
      <c r="I7" s="131">
        <v>5</v>
      </c>
      <c r="K7" s="131">
        <v>16</v>
      </c>
    </row>
    <row r="8" spans="1:11" x14ac:dyDescent="0.25">
      <c r="A8" s="154" t="s">
        <v>34</v>
      </c>
      <c r="B8" s="147"/>
      <c r="C8" s="156">
        <v>0.45833333333333331</v>
      </c>
      <c r="E8" s="57" t="s">
        <v>37</v>
      </c>
      <c r="F8" s="71"/>
      <c r="G8"/>
      <c r="I8" s="131">
        <v>6</v>
      </c>
      <c r="K8" s="131">
        <v>15</v>
      </c>
    </row>
    <row r="9" spans="1:11" ht="15.75" thickBot="1" x14ac:dyDescent="0.3">
      <c r="A9" s="157" t="s">
        <v>36</v>
      </c>
      <c r="B9" s="158"/>
      <c r="C9" s="159">
        <v>1.0416666666666666E-2</v>
      </c>
      <c r="E9" s="57" t="s">
        <v>25</v>
      </c>
      <c r="F9" s="71" t="s">
        <v>1089</v>
      </c>
      <c r="G9"/>
      <c r="I9" s="131">
        <v>7</v>
      </c>
      <c r="K9" s="131">
        <v>14</v>
      </c>
    </row>
    <row r="10" spans="1:11" x14ac:dyDescent="0.25">
      <c r="C10" s="33"/>
      <c r="E10" s="57" t="s">
        <v>1060</v>
      </c>
      <c r="F10" s="71" t="s">
        <v>1090</v>
      </c>
      <c r="G10"/>
      <c r="I10" s="131">
        <v>8</v>
      </c>
      <c r="K10" s="131">
        <v>13</v>
      </c>
    </row>
    <row r="11" spans="1:11" x14ac:dyDescent="0.25">
      <c r="E11" s="57" t="s">
        <v>601</v>
      </c>
      <c r="F11" s="71"/>
      <c r="I11" s="131">
        <v>9</v>
      </c>
      <c r="K11" s="131">
        <v>12</v>
      </c>
    </row>
    <row r="12" spans="1:11" ht="21" thickBot="1" x14ac:dyDescent="0.35">
      <c r="A12" s="145" t="s">
        <v>561</v>
      </c>
      <c r="E12" s="57" t="s">
        <v>26</v>
      </c>
      <c r="F12" s="71"/>
      <c r="G12"/>
      <c r="I12" s="131">
        <v>10</v>
      </c>
      <c r="K12" s="131">
        <v>11</v>
      </c>
    </row>
    <row r="13" spans="1:11" ht="18.75" x14ac:dyDescent="0.3">
      <c r="A13" s="148" t="s">
        <v>656</v>
      </c>
      <c r="B13" s="149" t="s">
        <v>20</v>
      </c>
      <c r="C13" s="150">
        <v>6.9444444444444434E-2</v>
      </c>
      <c r="E13" s="57" t="s">
        <v>557</v>
      </c>
      <c r="F13" s="71"/>
      <c r="G13"/>
      <c r="I13" s="131">
        <v>11</v>
      </c>
      <c r="K13" s="131">
        <v>10</v>
      </c>
    </row>
    <row r="14" spans="1:11" ht="18.75" x14ac:dyDescent="0.3">
      <c r="A14" s="151" t="s">
        <v>22</v>
      </c>
      <c r="B14" s="146" t="s">
        <v>26</v>
      </c>
      <c r="C14" s="152">
        <v>8.3333333333333329E-2</v>
      </c>
      <c r="E14" s="57" t="s">
        <v>657</v>
      </c>
      <c r="F14" s="71"/>
      <c r="G14"/>
      <c r="I14" s="131">
        <v>12</v>
      </c>
      <c r="K14" s="131">
        <v>9</v>
      </c>
    </row>
    <row r="15" spans="1:11" ht="18.75" x14ac:dyDescent="0.3">
      <c r="A15" s="151" t="s">
        <v>24</v>
      </c>
      <c r="B15" s="146" t="s">
        <v>25</v>
      </c>
      <c r="C15" s="153">
        <v>8.3333333333333329E-2</v>
      </c>
      <c r="E15" s="57" t="s">
        <v>558</v>
      </c>
      <c r="F15" s="71"/>
      <c r="G15"/>
      <c r="I15" s="131">
        <v>13</v>
      </c>
      <c r="K15" s="131">
        <v>8</v>
      </c>
    </row>
    <row r="16" spans="1:11" ht="18.75" x14ac:dyDescent="0.3">
      <c r="A16" s="151" t="s">
        <v>600</v>
      </c>
      <c r="B16" s="146" t="s">
        <v>601</v>
      </c>
      <c r="C16" s="153">
        <v>8.3333333333333329E-2</v>
      </c>
      <c r="E16" s="57" t="s">
        <v>658</v>
      </c>
      <c r="F16" s="71" t="s">
        <v>902</v>
      </c>
      <c r="G16"/>
      <c r="I16" s="131">
        <v>14</v>
      </c>
      <c r="K16" s="131">
        <v>7</v>
      </c>
    </row>
    <row r="17" spans="1:11 14881:14882" ht="18.75" x14ac:dyDescent="0.3">
      <c r="A17" s="151"/>
      <c r="B17" s="146"/>
      <c r="C17" s="152"/>
      <c r="E17" s="57" t="s">
        <v>591</v>
      </c>
      <c r="F17" s="71" t="s">
        <v>752</v>
      </c>
      <c r="G17"/>
      <c r="I17" s="131">
        <v>15</v>
      </c>
      <c r="K17" s="131">
        <v>6</v>
      </c>
    </row>
    <row r="18" spans="1:11 14881:14882" x14ac:dyDescent="0.25">
      <c r="A18" s="154"/>
      <c r="B18" s="147"/>
      <c r="C18" s="155"/>
      <c r="E18" s="56" t="s">
        <v>559</v>
      </c>
      <c r="F18" s="58" t="s">
        <v>923</v>
      </c>
      <c r="G18"/>
      <c r="I18" s="131">
        <v>16</v>
      </c>
      <c r="K18" s="131">
        <v>5</v>
      </c>
    </row>
    <row r="19" spans="1:11 14881:14882" x14ac:dyDescent="0.25">
      <c r="A19" s="154" t="s">
        <v>34</v>
      </c>
      <c r="B19" s="147"/>
      <c r="C19" s="156">
        <v>0.41666666666666669</v>
      </c>
      <c r="E19" s="56" t="s">
        <v>560</v>
      </c>
      <c r="F19" s="58" t="s">
        <v>903</v>
      </c>
      <c r="G19"/>
      <c r="I19" s="131">
        <v>17</v>
      </c>
      <c r="K19" s="131">
        <v>4</v>
      </c>
    </row>
    <row r="20" spans="1:11 14881:14882" ht="15.75" thickBot="1" x14ac:dyDescent="0.3">
      <c r="A20" s="157" t="s">
        <v>36</v>
      </c>
      <c r="B20" s="158"/>
      <c r="C20" s="159"/>
      <c r="E20" s="56" t="s">
        <v>561</v>
      </c>
      <c r="F20" s="58" t="s">
        <v>904</v>
      </c>
      <c r="G20"/>
      <c r="I20" s="131">
        <v>18</v>
      </c>
      <c r="K20" s="131">
        <v>3</v>
      </c>
    </row>
    <row r="21" spans="1:11 14881:14882" ht="15.75" thickBot="1" x14ac:dyDescent="0.3">
      <c r="E21" s="56" t="s">
        <v>562</v>
      </c>
      <c r="F21" s="59" t="s">
        <v>922</v>
      </c>
      <c r="I21" s="131">
        <v>19</v>
      </c>
      <c r="K21" s="131">
        <v>2</v>
      </c>
    </row>
    <row r="22" spans="1:11 14881:14882" x14ac:dyDescent="0.25">
      <c r="E22" s="60" t="s">
        <v>563</v>
      </c>
      <c r="F22" s="61" t="s">
        <v>905</v>
      </c>
      <c r="G22" s="62"/>
      <c r="I22" s="131">
        <v>20</v>
      </c>
      <c r="K22" s="131">
        <v>1</v>
      </c>
    </row>
    <row r="23" spans="1:11 14881:14882" x14ac:dyDescent="0.25">
      <c r="E23" s="56" t="s">
        <v>564</v>
      </c>
      <c r="F23" s="63" t="s">
        <v>565</v>
      </c>
      <c r="G23" s="64"/>
      <c r="I23" s="131">
        <v>21</v>
      </c>
      <c r="K23" s="131">
        <v>0</v>
      </c>
    </row>
    <row r="24" spans="1:11 14881:14882" x14ac:dyDescent="0.25">
      <c r="E24" s="56" t="s">
        <v>566</v>
      </c>
      <c r="F24" s="63"/>
      <c r="G24" s="65"/>
      <c r="I24" s="131" t="s">
        <v>576</v>
      </c>
      <c r="K24" s="131" t="s">
        <v>588</v>
      </c>
    </row>
    <row r="25" spans="1:11 14881:14882" x14ac:dyDescent="0.25">
      <c r="E25" s="57" t="s">
        <v>567</v>
      </c>
      <c r="F25" s="66"/>
      <c r="G25" s="64"/>
      <c r="I25" s="131" t="s">
        <v>577</v>
      </c>
      <c r="K25" s="131" t="s">
        <v>588</v>
      </c>
    </row>
    <row r="26" spans="1:11 14881:14882" ht="15.75" thickBot="1" x14ac:dyDescent="0.3">
      <c r="E26" s="67" t="s">
        <v>568</v>
      </c>
      <c r="F26" s="68"/>
      <c r="G26" s="69"/>
      <c r="I26" s="131" t="s">
        <v>587</v>
      </c>
      <c r="K26" s="131" t="s">
        <v>588</v>
      </c>
    </row>
    <row r="27" spans="1:11 14881:14882" x14ac:dyDescent="0.25">
      <c r="I27" s="2"/>
    </row>
    <row r="28" spans="1:11 14881:14882" x14ac:dyDescent="0.25">
      <c r="I28" s="2"/>
    </row>
    <row r="30" spans="1:11 14881:14882" x14ac:dyDescent="0.25">
      <c r="UZI30" s="311"/>
      <c r="UZJ30" s="311"/>
    </row>
    <row r="31" spans="1:11 14881:14882" x14ac:dyDescent="0.25">
      <c r="UZI31" s="311"/>
      <c r="UZJ31" s="311"/>
    </row>
    <row r="32" spans="1:11 14881:14882" x14ac:dyDescent="0.25">
      <c r="UZI32" s="311"/>
      <c r="UZJ32" s="311"/>
    </row>
    <row r="33" spans="14881:14882" x14ac:dyDescent="0.25">
      <c r="UZI33" s="311"/>
      <c r="UZJ33" s="311"/>
    </row>
    <row r="34" spans="14881:14882" x14ac:dyDescent="0.25">
      <c r="UZI34" s="311"/>
      <c r="UZJ34" s="311"/>
    </row>
    <row r="35" spans="14881:14882" x14ac:dyDescent="0.25">
      <c r="UZI35" s="311"/>
      <c r="UZJ35" s="311"/>
    </row>
    <row r="36" spans="14881:14882" x14ac:dyDescent="0.25">
      <c r="UZI36" s="311"/>
      <c r="UZJ36" s="311"/>
    </row>
    <row r="37" spans="14881:14882" x14ac:dyDescent="0.25">
      <c r="UZI37" s="311"/>
      <c r="UZJ37" s="311"/>
    </row>
  </sheetData>
  <pageMargins left="0.7" right="0.7" top="0.75" bottom="0.75" header="0.3" footer="0.3"/>
  <pageSetup paperSize="9" scale="3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4" zoomScaleNormal="100" workbookViewId="0">
      <selection activeCell="G13" sqref="G13"/>
    </sheetView>
  </sheetViews>
  <sheetFormatPr defaultRowHeight="21" x14ac:dyDescent="0.35"/>
  <cols>
    <col min="1" max="1" width="9.42578125" style="267" bestFit="1" customWidth="1"/>
    <col min="2" max="2" width="30.140625" style="268" bestFit="1" customWidth="1"/>
    <col min="3" max="3" width="8.85546875" style="269" customWidth="1"/>
    <col min="4" max="4" width="14.140625" style="269" customWidth="1"/>
    <col min="5" max="5" width="11.7109375" style="268" customWidth="1"/>
    <col min="6" max="6" width="9.42578125" style="268" bestFit="1" customWidth="1"/>
    <col min="7" max="7" width="31.5703125" style="268" bestFit="1" customWidth="1"/>
    <col min="8" max="8" width="9.140625" style="268"/>
    <col min="9" max="9" width="12.42578125" style="268" bestFit="1" customWidth="1"/>
    <col min="10" max="16384" width="9.140625" style="268"/>
  </cols>
  <sheetData>
    <row r="1" spans="1:9" x14ac:dyDescent="0.35">
      <c r="A1" s="267">
        <v>8</v>
      </c>
      <c r="B1" s="268" t="s">
        <v>534</v>
      </c>
      <c r="C1" s="269" t="s">
        <v>19</v>
      </c>
      <c r="D1" s="269">
        <v>0.41666666666666669</v>
      </c>
      <c r="F1" s="267">
        <v>7</v>
      </c>
      <c r="G1" s="268" t="s">
        <v>699</v>
      </c>
      <c r="H1" s="269" t="s">
        <v>33</v>
      </c>
      <c r="I1" s="269">
        <v>0.43402777777777779</v>
      </c>
    </row>
    <row r="2" spans="1:9" x14ac:dyDescent="0.35">
      <c r="A2" s="267">
        <v>23</v>
      </c>
      <c r="B2" s="268" t="s">
        <v>641</v>
      </c>
      <c r="C2" s="269" t="s">
        <v>19</v>
      </c>
      <c r="D2" s="269">
        <v>0.41666666666666669</v>
      </c>
      <c r="F2" s="267">
        <v>29</v>
      </c>
      <c r="G2" s="268" t="s">
        <v>265</v>
      </c>
      <c r="H2" s="269" t="s">
        <v>33</v>
      </c>
      <c r="I2" s="269">
        <v>0.43472222222222223</v>
      </c>
    </row>
    <row r="3" spans="1:9" x14ac:dyDescent="0.35">
      <c r="A3" s="267">
        <v>32</v>
      </c>
      <c r="B3" s="268" t="s">
        <v>452</v>
      </c>
      <c r="C3" s="269" t="s">
        <v>19</v>
      </c>
      <c r="D3" s="269">
        <v>0.41736111111111113</v>
      </c>
      <c r="F3" s="267">
        <v>33</v>
      </c>
      <c r="G3" s="268" t="s">
        <v>666</v>
      </c>
      <c r="H3" s="269" t="s">
        <v>33</v>
      </c>
      <c r="I3" s="269">
        <v>0.43472222222222223</v>
      </c>
    </row>
    <row r="4" spans="1:9" x14ac:dyDescent="0.35">
      <c r="A4" s="267">
        <v>35</v>
      </c>
      <c r="B4" s="268" t="s">
        <v>537</v>
      </c>
      <c r="C4" s="269" t="s">
        <v>19</v>
      </c>
      <c r="D4" s="269">
        <v>0.41736111111111113</v>
      </c>
      <c r="F4" s="267">
        <v>70</v>
      </c>
      <c r="G4" s="268" t="s">
        <v>672</v>
      </c>
      <c r="H4" s="269" t="s">
        <v>33</v>
      </c>
      <c r="I4" s="269">
        <v>0.43541666666666667</v>
      </c>
    </row>
    <row r="5" spans="1:9" x14ac:dyDescent="0.35">
      <c r="A5" s="267">
        <v>44</v>
      </c>
      <c r="B5" s="268" t="s">
        <v>670</v>
      </c>
      <c r="C5" s="269" t="s">
        <v>19</v>
      </c>
      <c r="D5" s="269">
        <v>0.41805555555555557</v>
      </c>
      <c r="F5" s="267">
        <v>102</v>
      </c>
      <c r="G5" s="268" t="s">
        <v>245</v>
      </c>
      <c r="H5" s="269" t="s">
        <v>33</v>
      </c>
      <c r="I5" s="269">
        <v>0.43541666666666667</v>
      </c>
    </row>
    <row r="6" spans="1:9" x14ac:dyDescent="0.35">
      <c r="A6" s="267">
        <v>56</v>
      </c>
      <c r="B6" s="268" t="s">
        <v>746</v>
      </c>
      <c r="C6" s="269" t="s">
        <v>19</v>
      </c>
      <c r="D6" s="269">
        <v>0.41805555555555557</v>
      </c>
      <c r="F6" s="267">
        <v>104</v>
      </c>
      <c r="G6" s="268" t="s">
        <v>370</v>
      </c>
      <c r="H6" s="269" t="s">
        <v>33</v>
      </c>
      <c r="I6" s="269">
        <v>0.43611111111111112</v>
      </c>
    </row>
    <row r="7" spans="1:9" x14ac:dyDescent="0.35">
      <c r="A7" s="267">
        <v>73</v>
      </c>
      <c r="B7" s="268" t="s">
        <v>420</v>
      </c>
      <c r="C7" s="269" t="s">
        <v>19</v>
      </c>
      <c r="D7" s="269">
        <v>0.41875000000000001</v>
      </c>
      <c r="F7" s="267">
        <v>105</v>
      </c>
      <c r="G7" s="268" t="s">
        <v>730</v>
      </c>
      <c r="H7" s="269" t="s">
        <v>33</v>
      </c>
      <c r="I7" s="269">
        <v>0.43611111111111112</v>
      </c>
    </row>
    <row r="8" spans="1:9" x14ac:dyDescent="0.35">
      <c r="A8" s="267">
        <v>77</v>
      </c>
      <c r="B8" s="268" t="s">
        <v>469</v>
      </c>
      <c r="C8" s="269" t="s">
        <v>19</v>
      </c>
      <c r="D8" s="269">
        <v>0.41875000000000001</v>
      </c>
      <c r="F8" s="267">
        <v>126</v>
      </c>
      <c r="G8" s="268" t="s">
        <v>660</v>
      </c>
      <c r="H8" s="269" t="s">
        <v>33</v>
      </c>
      <c r="I8" s="269">
        <v>0.43680555555555556</v>
      </c>
    </row>
    <row r="9" spans="1:9" x14ac:dyDescent="0.35">
      <c r="A9" s="267">
        <v>85</v>
      </c>
      <c r="B9" s="268" t="s">
        <v>214</v>
      </c>
      <c r="C9" s="269" t="s">
        <v>19</v>
      </c>
      <c r="D9" s="269">
        <v>0.41944444444444445</v>
      </c>
      <c r="F9" s="267">
        <v>147</v>
      </c>
      <c r="G9" s="268" t="s">
        <v>689</v>
      </c>
      <c r="H9" s="269" t="s">
        <v>33</v>
      </c>
      <c r="I9" s="269">
        <v>0.43680555555555556</v>
      </c>
    </row>
    <row r="10" spans="1:9" x14ac:dyDescent="0.35">
      <c r="A10" s="267">
        <v>96</v>
      </c>
      <c r="B10" s="268" t="s">
        <v>471</v>
      </c>
      <c r="C10" s="269" t="s">
        <v>19</v>
      </c>
      <c r="D10" s="269">
        <v>0.41944444444444445</v>
      </c>
      <c r="F10" s="267">
        <v>161</v>
      </c>
      <c r="G10" s="268" t="s">
        <v>741</v>
      </c>
      <c r="H10" s="269" t="s">
        <v>33</v>
      </c>
      <c r="I10" s="269">
        <v>0.4375</v>
      </c>
    </row>
    <row r="11" spans="1:9" x14ac:dyDescent="0.35">
      <c r="A11" s="267">
        <v>112</v>
      </c>
      <c r="B11" s="268" t="s">
        <v>362</v>
      </c>
      <c r="C11" s="269" t="s">
        <v>19</v>
      </c>
      <c r="D11" s="269">
        <v>0.4201388888888889</v>
      </c>
      <c r="F11" s="267">
        <v>177</v>
      </c>
      <c r="G11" s="268" t="s">
        <v>719</v>
      </c>
      <c r="H11" s="269" t="s">
        <v>33</v>
      </c>
      <c r="I11" s="269">
        <v>0.4375</v>
      </c>
    </row>
    <row r="12" spans="1:9" x14ac:dyDescent="0.35">
      <c r="A12" s="267">
        <v>114</v>
      </c>
      <c r="B12" s="268" t="s">
        <v>463</v>
      </c>
      <c r="C12" s="269" t="s">
        <v>19</v>
      </c>
      <c r="D12" s="269">
        <v>0.4201388888888889</v>
      </c>
      <c r="F12" s="267">
        <v>200</v>
      </c>
      <c r="G12" s="268" t="s">
        <v>663</v>
      </c>
      <c r="H12" s="269" t="s">
        <v>33</v>
      </c>
      <c r="I12" s="269">
        <v>0.43819444444444444</v>
      </c>
    </row>
    <row r="13" spans="1:9" x14ac:dyDescent="0.35">
      <c r="A13" s="267">
        <v>139</v>
      </c>
      <c r="B13" s="268" t="s">
        <v>173</v>
      </c>
      <c r="C13" s="269" t="s">
        <v>19</v>
      </c>
      <c r="D13" s="269">
        <v>0.42083333333333334</v>
      </c>
      <c r="F13" s="267">
        <v>205</v>
      </c>
      <c r="G13" s="268" t="s">
        <v>511</v>
      </c>
      <c r="H13" s="269" t="s">
        <v>33</v>
      </c>
      <c r="I13" s="269">
        <v>0.43819444444444444</v>
      </c>
    </row>
    <row r="14" spans="1:9" x14ac:dyDescent="0.35">
      <c r="A14" s="267">
        <v>224</v>
      </c>
      <c r="B14" s="268" t="s">
        <v>430</v>
      </c>
      <c r="C14" s="269" t="s">
        <v>19</v>
      </c>
      <c r="D14" s="269">
        <v>0.42083333333333334</v>
      </c>
      <c r="F14" s="267">
        <v>221</v>
      </c>
      <c r="G14" s="268" t="s">
        <v>701</v>
      </c>
      <c r="H14" s="269" t="s">
        <v>33</v>
      </c>
      <c r="I14" s="269">
        <v>0.43888888888888888</v>
      </c>
    </row>
    <row r="15" spans="1:9" x14ac:dyDescent="0.35">
      <c r="A15" s="267">
        <v>450</v>
      </c>
      <c r="B15" s="268" t="s">
        <v>287</v>
      </c>
      <c r="C15" s="269" t="s">
        <v>19</v>
      </c>
      <c r="D15" s="269">
        <v>0.42152777777777778</v>
      </c>
      <c r="F15" s="267">
        <v>273</v>
      </c>
      <c r="G15" s="268" t="s">
        <v>718</v>
      </c>
      <c r="H15" s="269" t="s">
        <v>33</v>
      </c>
      <c r="I15" s="269">
        <v>0.43888888888888888</v>
      </c>
    </row>
    <row r="16" spans="1:9" x14ac:dyDescent="0.35">
      <c r="A16" s="267">
        <v>477</v>
      </c>
      <c r="B16" s="268" t="s">
        <v>266</v>
      </c>
      <c r="C16" s="269" t="s">
        <v>19</v>
      </c>
      <c r="D16" s="269">
        <v>0.42152777777777778</v>
      </c>
      <c r="F16" s="267">
        <v>303</v>
      </c>
      <c r="G16" s="268" t="s">
        <v>716</v>
      </c>
      <c r="H16" s="269" t="s">
        <v>33</v>
      </c>
      <c r="I16" s="269">
        <v>0.43958333333333333</v>
      </c>
    </row>
    <row r="17" spans="1:9" x14ac:dyDescent="0.35">
      <c r="A17" s="267">
        <v>555</v>
      </c>
      <c r="B17" s="268" t="s">
        <v>242</v>
      </c>
      <c r="C17" s="269" t="s">
        <v>19</v>
      </c>
      <c r="D17" s="269">
        <v>0.42222222222222222</v>
      </c>
      <c r="F17" s="267">
        <v>333</v>
      </c>
      <c r="G17" s="268" t="s">
        <v>677</v>
      </c>
      <c r="H17" s="269" t="s">
        <v>33</v>
      </c>
      <c r="I17" s="269">
        <v>0.43958333333333333</v>
      </c>
    </row>
    <row r="18" spans="1:9" x14ac:dyDescent="0.35">
      <c r="A18" s="267">
        <v>772</v>
      </c>
      <c r="B18" s="268" t="s">
        <v>685</v>
      </c>
      <c r="C18" s="269" t="s">
        <v>19</v>
      </c>
      <c r="D18" s="269">
        <v>0.42222222222222222</v>
      </c>
      <c r="F18" s="267">
        <v>505</v>
      </c>
      <c r="G18" s="268" t="s">
        <v>680</v>
      </c>
      <c r="H18" s="269" t="s">
        <v>33</v>
      </c>
      <c r="I18" s="269">
        <v>0.44027777777777777</v>
      </c>
    </row>
    <row r="19" spans="1:9" x14ac:dyDescent="0.35">
      <c r="A19" s="267">
        <v>5</v>
      </c>
      <c r="B19" s="268" t="s">
        <v>674</v>
      </c>
      <c r="C19" s="269" t="s">
        <v>29</v>
      </c>
      <c r="D19" s="269">
        <v>0.42291666666666666</v>
      </c>
      <c r="F19" s="267">
        <v>624</v>
      </c>
      <c r="G19" s="268" t="s">
        <v>728</v>
      </c>
      <c r="H19" s="269" t="s">
        <v>33</v>
      </c>
      <c r="I19" s="269">
        <v>0.44027777777777777</v>
      </c>
    </row>
    <row r="20" spans="1:9" x14ac:dyDescent="0.35">
      <c r="A20" s="267">
        <v>75</v>
      </c>
      <c r="B20" s="268" t="s">
        <v>707</v>
      </c>
      <c r="C20" s="269" t="s">
        <v>29</v>
      </c>
      <c r="D20" s="269">
        <v>0.42291666666666666</v>
      </c>
      <c r="F20" s="267">
        <v>689</v>
      </c>
      <c r="G20" s="268" t="s">
        <v>733</v>
      </c>
      <c r="H20" s="269" t="s">
        <v>33</v>
      </c>
      <c r="I20" s="269">
        <v>0.44097222222222227</v>
      </c>
    </row>
    <row r="21" spans="1:9" x14ac:dyDescent="0.35">
      <c r="A21" s="267">
        <v>248</v>
      </c>
      <c r="B21" s="268" t="s">
        <v>711</v>
      </c>
      <c r="C21" s="269" t="s">
        <v>29</v>
      </c>
      <c r="D21" s="269">
        <v>0.4236111111111111</v>
      </c>
      <c r="F21" s="267">
        <v>691</v>
      </c>
      <c r="G21" s="268" t="s">
        <v>676</v>
      </c>
      <c r="H21" s="269" t="s">
        <v>33</v>
      </c>
      <c r="I21" s="269">
        <v>0.44097222222222227</v>
      </c>
    </row>
    <row r="22" spans="1:9" x14ac:dyDescent="0.35">
      <c r="A22" s="267">
        <v>300</v>
      </c>
      <c r="B22" s="268" t="s">
        <v>336</v>
      </c>
      <c r="C22" s="269" t="s">
        <v>29</v>
      </c>
      <c r="D22" s="269">
        <v>0.4236111111111111</v>
      </c>
      <c r="F22" s="267">
        <v>701</v>
      </c>
      <c r="G22" s="268" t="s">
        <v>687</v>
      </c>
      <c r="H22" s="269" t="s">
        <v>33</v>
      </c>
      <c r="I22" s="269">
        <v>0.44166666666666671</v>
      </c>
    </row>
    <row r="23" spans="1:9" x14ac:dyDescent="0.35">
      <c r="A23" s="267">
        <v>313</v>
      </c>
      <c r="B23" s="268" t="s">
        <v>374</v>
      </c>
      <c r="C23" s="269" t="s">
        <v>29</v>
      </c>
      <c r="D23" s="269">
        <v>0.42430555555555555</v>
      </c>
      <c r="F23" s="267">
        <v>900</v>
      </c>
      <c r="G23" s="268" t="s">
        <v>738</v>
      </c>
      <c r="H23" s="269" t="s">
        <v>33</v>
      </c>
      <c r="I23" s="269">
        <v>0.44166666666666671</v>
      </c>
    </row>
    <row r="24" spans="1:9" x14ac:dyDescent="0.35">
      <c r="A24" s="267">
        <v>515</v>
      </c>
      <c r="B24" s="268" t="s">
        <v>391</v>
      </c>
      <c r="C24" s="269" t="s">
        <v>29</v>
      </c>
      <c r="D24" s="269">
        <v>0.42430555555555555</v>
      </c>
      <c r="F24" s="267">
        <v>901</v>
      </c>
      <c r="G24" s="268" t="s">
        <v>742</v>
      </c>
      <c r="H24" s="269" t="s">
        <v>33</v>
      </c>
      <c r="I24" s="269">
        <v>0.44236111111111115</v>
      </c>
    </row>
    <row r="25" spans="1:9" x14ac:dyDescent="0.35">
      <c r="A25" s="267">
        <v>535</v>
      </c>
      <c r="B25" s="268" t="s">
        <v>753</v>
      </c>
      <c r="C25" s="269" t="s">
        <v>29</v>
      </c>
      <c r="D25" s="269">
        <v>0.42500000000000004</v>
      </c>
    </row>
    <row r="26" spans="1:9" x14ac:dyDescent="0.35">
      <c r="A26" s="267">
        <v>575</v>
      </c>
      <c r="B26" s="268" t="s">
        <v>512</v>
      </c>
      <c r="C26" s="269" t="s">
        <v>29</v>
      </c>
      <c r="D26" s="269">
        <v>0.42500000000000004</v>
      </c>
      <c r="F26" s="267"/>
      <c r="H26" s="269"/>
      <c r="I26" s="269"/>
    </row>
    <row r="27" spans="1:9" x14ac:dyDescent="0.35">
      <c r="A27" s="267">
        <v>17</v>
      </c>
      <c r="B27" s="268" t="s">
        <v>706</v>
      </c>
      <c r="C27" s="269" t="s">
        <v>28</v>
      </c>
      <c r="D27" s="269">
        <v>0.42569444444444449</v>
      </c>
      <c r="F27" s="267"/>
      <c r="H27" s="269"/>
      <c r="I27" s="269"/>
    </row>
    <row r="28" spans="1:9" x14ac:dyDescent="0.35">
      <c r="A28" s="267">
        <v>72</v>
      </c>
      <c r="B28" s="268" t="s">
        <v>709</v>
      </c>
      <c r="C28" s="269" t="s">
        <v>28</v>
      </c>
      <c r="D28" s="269">
        <v>0.42569444444444449</v>
      </c>
      <c r="F28" s="267"/>
      <c r="H28" s="269"/>
      <c r="I28" s="269"/>
    </row>
    <row r="29" spans="1:9" x14ac:dyDescent="0.35">
      <c r="A29" s="267">
        <v>101</v>
      </c>
      <c r="B29" s="268" t="s">
        <v>146</v>
      </c>
      <c r="C29" s="269" t="s">
        <v>28</v>
      </c>
      <c r="D29" s="269">
        <v>0.42638888888888893</v>
      </c>
      <c r="F29" s="267"/>
      <c r="H29" s="269"/>
      <c r="I29" s="269"/>
    </row>
    <row r="30" spans="1:9" x14ac:dyDescent="0.35">
      <c r="A30" s="267">
        <v>111</v>
      </c>
      <c r="B30" s="268" t="s">
        <v>356</v>
      </c>
      <c r="C30" s="269" t="s">
        <v>28</v>
      </c>
      <c r="D30" s="269">
        <v>0.42638888888888893</v>
      </c>
      <c r="F30" s="267"/>
      <c r="H30" s="269"/>
      <c r="I30" s="269"/>
    </row>
    <row r="31" spans="1:9" x14ac:dyDescent="0.35">
      <c r="A31" s="267">
        <v>113</v>
      </c>
      <c r="B31" s="268" t="s">
        <v>334</v>
      </c>
      <c r="C31" s="269" t="s">
        <v>28</v>
      </c>
      <c r="D31" s="269">
        <v>0.42708333333333337</v>
      </c>
      <c r="F31" s="267"/>
      <c r="H31" s="269"/>
      <c r="I31" s="269"/>
    </row>
    <row r="32" spans="1:9" x14ac:dyDescent="0.35">
      <c r="A32" s="267">
        <v>116</v>
      </c>
      <c r="B32" s="268" t="s">
        <v>744</v>
      </c>
      <c r="C32" s="269" t="s">
        <v>28</v>
      </c>
      <c r="D32" s="269">
        <v>0.42708333333333337</v>
      </c>
      <c r="F32" s="267"/>
      <c r="H32" s="269"/>
      <c r="I32" s="269"/>
    </row>
    <row r="33" spans="1:9" x14ac:dyDescent="0.35">
      <c r="A33" s="267">
        <v>117</v>
      </c>
      <c r="B33" s="268" t="s">
        <v>698</v>
      </c>
      <c r="C33" s="269" t="s">
        <v>28</v>
      </c>
      <c r="D33" s="269">
        <v>0.42777777777777781</v>
      </c>
      <c r="F33" s="267"/>
      <c r="H33" s="269"/>
      <c r="I33" s="269"/>
    </row>
    <row r="34" spans="1:9" x14ac:dyDescent="0.35">
      <c r="A34" s="267">
        <v>154</v>
      </c>
      <c r="B34" s="268" t="s">
        <v>352</v>
      </c>
      <c r="C34" s="269" t="s">
        <v>28</v>
      </c>
      <c r="D34" s="269">
        <v>0.42777777777777781</v>
      </c>
      <c r="F34" s="267"/>
      <c r="H34" s="269"/>
      <c r="I34" s="269"/>
    </row>
    <row r="35" spans="1:9" x14ac:dyDescent="0.35">
      <c r="A35" s="267">
        <v>164</v>
      </c>
      <c r="B35" s="268" t="s">
        <v>665</v>
      </c>
      <c r="C35" s="269" t="s">
        <v>28</v>
      </c>
      <c r="D35" s="269">
        <v>0.42847222222222225</v>
      </c>
      <c r="F35" s="267"/>
      <c r="H35" s="269"/>
      <c r="I35" s="269"/>
    </row>
    <row r="36" spans="1:9" x14ac:dyDescent="0.35">
      <c r="A36" s="267">
        <v>191</v>
      </c>
      <c r="B36" s="268" t="s">
        <v>191</v>
      </c>
      <c r="C36" s="269" t="s">
        <v>28</v>
      </c>
      <c r="D36" s="269">
        <v>0.42847222222222225</v>
      </c>
      <c r="F36" s="267"/>
      <c r="H36" s="269"/>
      <c r="I36" s="269"/>
    </row>
    <row r="37" spans="1:9" x14ac:dyDescent="0.35">
      <c r="A37" s="267">
        <v>198</v>
      </c>
      <c r="B37" s="268" t="s">
        <v>189</v>
      </c>
      <c r="C37" s="269" t="s">
        <v>28</v>
      </c>
      <c r="D37" s="269">
        <v>0.4291666666666667</v>
      </c>
      <c r="F37" s="267"/>
      <c r="H37" s="269"/>
      <c r="I37" s="269"/>
    </row>
    <row r="38" spans="1:9" x14ac:dyDescent="0.35">
      <c r="A38" s="267">
        <v>217</v>
      </c>
      <c r="B38" s="268" t="s">
        <v>696</v>
      </c>
      <c r="C38" s="269" t="s">
        <v>28</v>
      </c>
      <c r="D38" s="269">
        <v>0.4291666666666667</v>
      </c>
      <c r="F38" s="267"/>
      <c r="H38" s="269"/>
      <c r="I38" s="269"/>
    </row>
    <row r="39" spans="1:9" x14ac:dyDescent="0.35">
      <c r="A39" s="267">
        <v>360</v>
      </c>
      <c r="B39" s="268" t="s">
        <v>720</v>
      </c>
      <c r="C39" s="269" t="s">
        <v>28</v>
      </c>
      <c r="D39" s="269">
        <v>0.42986111111111114</v>
      </c>
      <c r="F39" s="267"/>
      <c r="H39" s="269"/>
      <c r="I39" s="269"/>
    </row>
    <row r="40" spans="1:9" x14ac:dyDescent="0.35">
      <c r="A40" s="267">
        <v>396</v>
      </c>
      <c r="B40" s="268" t="s">
        <v>713</v>
      </c>
      <c r="C40" s="269" t="s">
        <v>28</v>
      </c>
      <c r="D40" s="269">
        <v>0.42986111111111114</v>
      </c>
    </row>
    <row r="41" spans="1:9" x14ac:dyDescent="0.35">
      <c r="A41" s="267">
        <v>696</v>
      </c>
      <c r="B41" s="268" t="s">
        <v>710</v>
      </c>
      <c r="C41" s="269" t="s">
        <v>28</v>
      </c>
      <c r="D41" s="269">
        <v>0.43055555555555558</v>
      </c>
    </row>
    <row r="42" spans="1:9" x14ac:dyDescent="0.35">
      <c r="A42" s="267">
        <v>777</v>
      </c>
      <c r="B42" s="268" t="s">
        <v>695</v>
      </c>
      <c r="C42" s="269" t="s">
        <v>28</v>
      </c>
      <c r="D42" s="269">
        <v>0.43055555555555558</v>
      </c>
    </row>
    <row r="43" spans="1:9" x14ac:dyDescent="0.35">
      <c r="A43" s="267">
        <v>789</v>
      </c>
      <c r="B43" s="268" t="s">
        <v>703</v>
      </c>
      <c r="C43" s="269" t="s">
        <v>28</v>
      </c>
      <c r="D43" s="269">
        <v>0.43125000000000002</v>
      </c>
    </row>
    <row r="44" spans="1:9" x14ac:dyDescent="0.35">
      <c r="A44" s="267">
        <v>911</v>
      </c>
      <c r="B44" s="268" t="s">
        <v>736</v>
      </c>
      <c r="C44" s="269" t="s">
        <v>28</v>
      </c>
      <c r="D44" s="269">
        <v>0.43125000000000002</v>
      </c>
    </row>
    <row r="45" spans="1:9" x14ac:dyDescent="0.35">
      <c r="A45" s="267">
        <v>1</v>
      </c>
      <c r="B45" s="268" t="s">
        <v>599</v>
      </c>
      <c r="C45" s="269" t="s">
        <v>30</v>
      </c>
      <c r="D45" s="269">
        <v>0.43194444444444446</v>
      </c>
    </row>
    <row r="46" spans="1:9" x14ac:dyDescent="0.35">
      <c r="A46" s="267">
        <v>42</v>
      </c>
      <c r="B46" s="268" t="s">
        <v>602</v>
      </c>
      <c r="C46" s="269" t="s">
        <v>30</v>
      </c>
      <c r="D46" s="269">
        <v>0.43194444444444446</v>
      </c>
    </row>
    <row r="47" spans="1:9" x14ac:dyDescent="0.35">
      <c r="A47" s="267">
        <v>46</v>
      </c>
      <c r="B47" s="268" t="s">
        <v>48</v>
      </c>
      <c r="C47" s="269" t="s">
        <v>30</v>
      </c>
      <c r="D47" s="269">
        <v>0.43263888888888891</v>
      </c>
    </row>
    <row r="48" spans="1:9" x14ac:dyDescent="0.35">
      <c r="A48" s="267">
        <v>153</v>
      </c>
      <c r="B48" s="268" t="s">
        <v>725</v>
      </c>
      <c r="C48" s="269" t="s">
        <v>30</v>
      </c>
      <c r="D48" s="269">
        <v>0.43263888888888891</v>
      </c>
    </row>
    <row r="49" spans="1:4" x14ac:dyDescent="0.35">
      <c r="A49" s="267">
        <v>25</v>
      </c>
      <c r="B49" s="268" t="s">
        <v>94</v>
      </c>
      <c r="C49" s="269" t="s">
        <v>749</v>
      </c>
      <c r="D49" s="269">
        <v>0.43333333333333335</v>
      </c>
    </row>
    <row r="50" spans="1:4" x14ac:dyDescent="0.35">
      <c r="A50" s="267">
        <v>135</v>
      </c>
      <c r="B50" s="268" t="s">
        <v>637</v>
      </c>
      <c r="C50" s="269" t="s">
        <v>749</v>
      </c>
      <c r="D50" s="269">
        <v>0.43333333333333335</v>
      </c>
    </row>
    <row r="51" spans="1:4" x14ac:dyDescent="0.35">
      <c r="A51" s="267">
        <v>717</v>
      </c>
      <c r="B51" s="268" t="s">
        <v>466</v>
      </c>
      <c r="C51" s="269" t="s">
        <v>749</v>
      </c>
      <c r="D51" s="269">
        <v>0.43402777777777779</v>
      </c>
    </row>
  </sheetData>
  <pageMargins left="0.31496062992125984" right="0.31496062992125984" top="0.35433070866141736" bottom="0.35433070866141736" header="0" footer="0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1"/>
  <sheetViews>
    <sheetView zoomScale="50" zoomScaleNormal="50" workbookViewId="0">
      <selection activeCell="S32" sqref="S32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3" width="11.85546875" customWidth="1"/>
    <col min="24" max="24" width="15.85546875" customWidth="1"/>
    <col min="25" max="28" width="11.85546875" customWidth="1"/>
    <col min="29" max="29" width="15.5703125" customWidth="1"/>
    <col min="30" max="30" width="14.7109375" customWidth="1"/>
    <col min="31" max="31" width="10.140625" customWidth="1"/>
    <col min="32" max="32" width="11.7109375" customWidth="1"/>
    <col min="34" max="34" width="12.42578125" customWidth="1"/>
  </cols>
  <sheetData>
    <row r="1" spans="1:26" ht="19.5" customHeight="1" thickBot="1" x14ac:dyDescent="0.3">
      <c r="A1" s="431" t="s">
        <v>27</v>
      </c>
      <c r="B1" s="434" t="s">
        <v>0</v>
      </c>
      <c r="C1" s="437" t="s">
        <v>1</v>
      </c>
      <c r="D1" s="453" t="s">
        <v>35</v>
      </c>
      <c r="E1" s="440" t="s">
        <v>2</v>
      </c>
      <c r="F1" s="443" t="s">
        <v>3</v>
      </c>
      <c r="G1" s="444"/>
      <c r="H1" s="445"/>
      <c r="I1" s="449" t="s">
        <v>6</v>
      </c>
      <c r="J1" s="444"/>
      <c r="K1" s="450"/>
      <c r="L1" s="456" t="s">
        <v>598</v>
      </c>
      <c r="M1" s="457"/>
      <c r="N1" s="458"/>
      <c r="O1" s="472"/>
      <c r="P1" s="472"/>
      <c r="Q1" s="472"/>
      <c r="R1" s="472"/>
      <c r="S1" s="472"/>
      <c r="T1" s="472"/>
      <c r="U1" s="434" t="s">
        <v>13</v>
      </c>
      <c r="V1" s="437" t="s">
        <v>14</v>
      </c>
      <c r="W1" s="469" t="s">
        <v>15</v>
      </c>
      <c r="X1" s="462" t="s">
        <v>838</v>
      </c>
      <c r="Y1" s="462" t="s">
        <v>17</v>
      </c>
      <c r="Z1" s="465" t="s">
        <v>18</v>
      </c>
    </row>
    <row r="2" spans="1:26" ht="18.75" x14ac:dyDescent="0.25">
      <c r="A2" s="432"/>
      <c r="B2" s="435"/>
      <c r="C2" s="438"/>
      <c r="D2" s="454"/>
      <c r="E2" s="441"/>
      <c r="F2" s="446"/>
      <c r="G2" s="447"/>
      <c r="H2" s="448"/>
      <c r="I2" s="451"/>
      <c r="J2" s="447"/>
      <c r="K2" s="452"/>
      <c r="L2" s="459"/>
      <c r="M2" s="460"/>
      <c r="N2" s="461"/>
      <c r="O2" s="443" t="s">
        <v>659</v>
      </c>
      <c r="P2" s="468"/>
      <c r="Q2" s="445"/>
      <c r="R2" s="449" t="s">
        <v>12</v>
      </c>
      <c r="S2" s="468"/>
      <c r="T2" s="445"/>
      <c r="U2" s="435"/>
      <c r="V2" s="438"/>
      <c r="W2" s="470"/>
      <c r="X2" s="463"/>
      <c r="Y2" s="463"/>
      <c r="Z2" s="466"/>
    </row>
    <row r="3" spans="1:26" ht="48" thickBot="1" x14ac:dyDescent="0.3">
      <c r="A3" s="478"/>
      <c r="B3" s="474"/>
      <c r="C3" s="475"/>
      <c r="D3" s="454"/>
      <c r="E3" s="479"/>
      <c r="F3" s="293" t="s">
        <v>4</v>
      </c>
      <c r="G3" s="294" t="s">
        <v>5</v>
      </c>
      <c r="H3" s="295" t="s">
        <v>7</v>
      </c>
      <c r="I3" s="296" t="s">
        <v>31</v>
      </c>
      <c r="J3" s="294" t="s">
        <v>5</v>
      </c>
      <c r="K3" s="297" t="s">
        <v>8</v>
      </c>
      <c r="L3" s="293" t="s">
        <v>31</v>
      </c>
      <c r="M3" s="294" t="s">
        <v>5</v>
      </c>
      <c r="N3" s="295" t="s">
        <v>9</v>
      </c>
      <c r="O3" s="293" t="s">
        <v>10</v>
      </c>
      <c r="P3" s="298" t="s">
        <v>11</v>
      </c>
      <c r="Q3" s="299" t="s">
        <v>748</v>
      </c>
      <c r="R3" s="296" t="s">
        <v>10</v>
      </c>
      <c r="S3" s="298" t="s">
        <v>11</v>
      </c>
      <c r="T3" s="299" t="s">
        <v>748</v>
      </c>
      <c r="U3" s="474"/>
      <c r="V3" s="475"/>
      <c r="W3" s="476"/>
      <c r="X3" s="477"/>
      <c r="Y3" s="477"/>
      <c r="Z3" s="473"/>
    </row>
    <row r="4" spans="1:26" ht="18.75" x14ac:dyDescent="0.25">
      <c r="A4" s="219">
        <v>1</v>
      </c>
      <c r="B4" s="221">
        <v>154</v>
      </c>
      <c r="C4" s="21" t="str">
        <f>VLOOKUP($B4,Спорт!$A:$J,2,FALSE)</f>
        <v>Лужин Александр</v>
      </c>
      <c r="D4" s="167" t="str">
        <f>VLOOKUP($B4,Спорт!$A:$J,5,FALSE)</f>
        <v>Sherco</v>
      </c>
      <c r="E4" s="224" t="s">
        <v>28</v>
      </c>
      <c r="F4" s="241">
        <f>'Кон-ты'!$C$19*1+16/1440</f>
        <v>0.42777777777777781</v>
      </c>
      <c r="G4" s="242">
        <v>0.42777777777777781</v>
      </c>
      <c r="H4" s="243">
        <f>IF(G4&lt;F4,ABS(G4-F4),IF(ROUNDUP(G4,8)=ROUNDUP(F4,8),0,ABS((G4-F4))))</f>
        <v>0</v>
      </c>
      <c r="I4" s="244">
        <f>G4+'Кон-ты'!$C$13</f>
        <v>0.49722222222222223</v>
      </c>
      <c r="J4" s="242">
        <v>0.49722222222222223</v>
      </c>
      <c r="K4" s="245">
        <f t="shared" ref="K4:K39" si="0">IF(J4&lt;I4,ABS(J4-I4),IF(ROUNDUP(J4,8)=ROUNDUP(I4,8),0,ABS((J4-I4))))</f>
        <v>0</v>
      </c>
      <c r="L4" s="241">
        <f>J4+'Кон-ты'!$C$13</f>
        <v>0.56666666666666665</v>
      </c>
      <c r="M4" s="242">
        <v>0.56111111111111112</v>
      </c>
      <c r="N4" s="243">
        <f t="shared" ref="N4:N36" si="1">IF(M4&lt;L4,0,IF(ROUNDUP(M4,8)=ROUNDUP(L4,8),0,ABS(M4-L4)))</f>
        <v>0</v>
      </c>
      <c r="O4" s="271">
        <v>1.1226851851851851E-3</v>
      </c>
      <c r="P4" s="301">
        <v>1.0416666666666667E-3</v>
      </c>
      <c r="Q4" s="273" t="s">
        <v>854</v>
      </c>
      <c r="R4" s="304">
        <v>1.1111111111111111E-3</v>
      </c>
      <c r="S4" s="301">
        <v>1.0532407407407407E-3</v>
      </c>
      <c r="T4" s="272" t="s">
        <v>866</v>
      </c>
      <c r="U4" s="26">
        <f t="shared" ref="U4:U36" si="2">SUM(H4+K4+N4)</f>
        <v>0</v>
      </c>
      <c r="V4" s="8">
        <f t="shared" ref="V4:V36" si="3">SUM(R4+S4+T4+Q4+P4+O4)</f>
        <v>6.1226851851851841E-3</v>
      </c>
      <c r="W4" s="27"/>
      <c r="X4" s="307">
        <f t="shared" ref="X4:X36" si="4">SUM(U4:W4)</f>
        <v>6.1226851851851841E-3</v>
      </c>
      <c r="Y4" s="227">
        <v>1</v>
      </c>
      <c r="Z4" s="230">
        <f>LOOKUP(Y4,{1,2,3,4,5,6,7,8,9,10,11,12,13,14,15,16,17,18,19,20,21},{25,22,20,18,16,15,14,13,12,11,10,9,8,7,6,5,4,3,2,1,0})</f>
        <v>25</v>
      </c>
    </row>
    <row r="5" spans="1:26" ht="18.75" x14ac:dyDescent="0.25">
      <c r="A5" s="220">
        <v>2</v>
      </c>
      <c r="B5" s="222">
        <v>85</v>
      </c>
      <c r="C5" s="22" t="str">
        <f>VLOOKUP($B5,Спорт!$A:$J,2,FALSE)</f>
        <v>Золотов Дмитрий</v>
      </c>
      <c r="D5" s="168" t="str">
        <f>VLOOKUP($B5,Спорт!$A:$J,5,FALSE)</f>
        <v>Gas Gas</v>
      </c>
      <c r="E5" s="225" t="s">
        <v>19</v>
      </c>
      <c r="F5" s="246">
        <f>'Кон-ты'!$C$19*1+4/1440</f>
        <v>0.41944444444444445</v>
      </c>
      <c r="G5" s="247">
        <v>0.41944444444444445</v>
      </c>
      <c r="H5" s="248">
        <f>IF(G5&lt;F5,ABS(G5-F5),IF(ROUNDUP(G5,8)=ROUNDUP(F5,8),0,ABS((G5-F5))))</f>
        <v>0</v>
      </c>
      <c r="I5" s="249">
        <f>G5+'Кон-ты'!$C$13</f>
        <v>0.48888888888888887</v>
      </c>
      <c r="J5" s="247">
        <v>0.48888888888888887</v>
      </c>
      <c r="K5" s="250">
        <f t="shared" si="0"/>
        <v>0</v>
      </c>
      <c r="L5" s="246">
        <f>J5+'Кон-ты'!$C$13</f>
        <v>0.55833333333333335</v>
      </c>
      <c r="M5" s="247">
        <v>0.55277777777777781</v>
      </c>
      <c r="N5" s="248">
        <f t="shared" si="1"/>
        <v>0</v>
      </c>
      <c r="O5" s="274">
        <v>1.0879629629629629E-3</v>
      </c>
      <c r="P5" s="300">
        <v>1.0300925925925926E-3</v>
      </c>
      <c r="Q5" s="276" t="s">
        <v>876</v>
      </c>
      <c r="R5" s="305">
        <v>1.0648148148148149E-3</v>
      </c>
      <c r="S5" s="300">
        <v>1.0416666666666667E-3</v>
      </c>
      <c r="T5" s="275" t="s">
        <v>827</v>
      </c>
      <c r="U5" s="28">
        <f t="shared" si="2"/>
        <v>0</v>
      </c>
      <c r="V5" s="1">
        <f t="shared" si="3"/>
        <v>6.3310185185185188E-3</v>
      </c>
      <c r="W5" s="29"/>
      <c r="X5" s="308">
        <f t="shared" si="4"/>
        <v>6.3310185185185188E-3</v>
      </c>
      <c r="Y5" s="228">
        <v>2</v>
      </c>
      <c r="Z5" s="231">
        <f>LOOKUP(Y5,{1,2,3,4,5,6,7,8,9,10,11,12,13,14,15,16,17,18,19,20,21},{25,22,20,18,16,15,14,13,12,11,10,9,8,7,6,5,4,3,2,1,0})</f>
        <v>22</v>
      </c>
    </row>
    <row r="6" spans="1:26" ht="18.75" x14ac:dyDescent="0.25">
      <c r="A6" s="220">
        <v>3</v>
      </c>
      <c r="B6" s="222">
        <v>112</v>
      </c>
      <c r="C6" s="22" t="str">
        <f>VLOOKUP($B6,Спорт!$A:$J,2,FALSE)</f>
        <v>Маликов Илья</v>
      </c>
      <c r="D6" s="168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>IF(G6&lt;F6,ABS(G6-F6),IF(ROUNDUP(G6,8)=ROUNDUP(F6,8),0,ABS((G6-F6))))</f>
        <v>0</v>
      </c>
      <c r="I6" s="249">
        <f>G6+'Кон-ты'!$C$13</f>
        <v>0.48958333333333331</v>
      </c>
      <c r="J6" s="247">
        <v>0.48958333333333331</v>
      </c>
      <c r="K6" s="250">
        <f t="shared" si="0"/>
        <v>0</v>
      </c>
      <c r="L6" s="246">
        <f>J6+'Кон-ты'!$C$13</f>
        <v>0.55902777777777779</v>
      </c>
      <c r="M6" s="247">
        <v>0.55347222222222225</v>
      </c>
      <c r="N6" s="248">
        <f t="shared" si="1"/>
        <v>0</v>
      </c>
      <c r="O6" s="274">
        <v>1.238425925925926E-3</v>
      </c>
      <c r="P6" s="300">
        <v>1.1342592592592593E-3</v>
      </c>
      <c r="Q6" s="276" t="s">
        <v>878</v>
      </c>
      <c r="R6" s="305">
        <v>1.1805555555555556E-3</v>
      </c>
      <c r="S6" s="300">
        <v>1.1458333333333333E-3</v>
      </c>
      <c r="T6" s="275" t="s">
        <v>883</v>
      </c>
      <c r="U6" s="28">
        <f t="shared" si="2"/>
        <v>0</v>
      </c>
      <c r="V6" s="1">
        <f t="shared" si="3"/>
        <v>6.6782407407407407E-3</v>
      </c>
      <c r="W6" s="29"/>
      <c r="X6" s="308">
        <f t="shared" si="4"/>
        <v>6.6782407407407407E-3</v>
      </c>
      <c r="Y6" s="228">
        <v>3</v>
      </c>
      <c r="Z6" s="231">
        <f>LOOKUP(Y6,{1,2,3,4,5,6,7,8,9,10,11,12,13,14,15,16,17,18,19,20,21},{25,22,20,18,16,15,14,13,12,11,10,9,8,7,6,5,4,3,2,1,0})</f>
        <v>20</v>
      </c>
    </row>
    <row r="7" spans="1:26" ht="18.75" x14ac:dyDescent="0.25">
      <c r="A7" s="220">
        <v>4</v>
      </c>
      <c r="B7" s="222">
        <v>313</v>
      </c>
      <c r="C7" s="22" t="str">
        <f>VLOOKUP($B7,Спорт!$A:$J,2,FALSE)</f>
        <v>Миронов Данила</v>
      </c>
      <c r="D7" s="168" t="str">
        <f>VLOOKUP($B7,Спорт!$A:$J,5,FALSE)</f>
        <v>Sherco</v>
      </c>
      <c r="E7" s="225" t="s">
        <v>29</v>
      </c>
      <c r="F7" s="246">
        <f>'Кон-ты'!$C$19*1+11/1440</f>
        <v>0.42430555555555555</v>
      </c>
      <c r="G7" s="247">
        <v>0.42430555555555555</v>
      </c>
      <c r="H7" s="248">
        <f>IF(G7&lt;F7,ABS(G7-F7),IF(ROUNDUP(G7,8)=ROUNDUP(F7,8),0,ABS((G7-#REF!))))</f>
        <v>0</v>
      </c>
      <c r="I7" s="249">
        <f>G7+'Кон-ты'!$C$13</f>
        <v>0.49374999999999997</v>
      </c>
      <c r="J7" s="247">
        <v>0.49374999999999997</v>
      </c>
      <c r="K7" s="250">
        <f t="shared" si="0"/>
        <v>0</v>
      </c>
      <c r="L7" s="246">
        <f>J7+'Кон-ты'!$C$13</f>
        <v>0.56319444444444444</v>
      </c>
      <c r="M7" s="247">
        <v>0.5541666666666667</v>
      </c>
      <c r="N7" s="248">
        <f t="shared" si="1"/>
        <v>0</v>
      </c>
      <c r="O7" s="274">
        <v>1.1574074074074073E-3</v>
      </c>
      <c r="P7" s="300">
        <v>1.1342592592592593E-3</v>
      </c>
      <c r="Q7" s="276" t="s">
        <v>827</v>
      </c>
      <c r="R7" s="305">
        <v>1.1574074074074073E-3</v>
      </c>
      <c r="S7" s="300">
        <v>1.2152777777777778E-3</v>
      </c>
      <c r="T7" s="275" t="s">
        <v>847</v>
      </c>
      <c r="U7" s="28">
        <f t="shared" si="2"/>
        <v>0</v>
      </c>
      <c r="V7" s="1">
        <f t="shared" si="3"/>
        <v>7.3148148148148148E-3</v>
      </c>
      <c r="W7" s="29"/>
      <c r="X7" s="308">
        <f t="shared" si="4"/>
        <v>7.3148148148148148E-3</v>
      </c>
      <c r="Y7" s="228">
        <v>4</v>
      </c>
      <c r="Z7" s="231">
        <f>LOOKUP(Y7,{1,2,3,4,5,6,7,8,9,10,11,12,13,14,15,16,17,18,19,20,21},{25,22,20,18,16,15,14,13,12,11,10,9,8,7,6,5,4,3,2,1,0})</f>
        <v>18</v>
      </c>
    </row>
    <row r="8" spans="1:26" ht="18.75" x14ac:dyDescent="0.25">
      <c r="A8" s="220">
        <v>5</v>
      </c>
      <c r="B8" s="222">
        <v>114</v>
      </c>
      <c r="C8" s="22" t="str">
        <f>VLOOKUP($B8,Спорт!$A:$J,2,FALSE)</f>
        <v>Ренц Александр</v>
      </c>
      <c r="D8" s="168" t="str">
        <f>VLOOKUP($B8,Спорт!$A:$J,5,FALSE)</f>
        <v>Beta</v>
      </c>
      <c r="E8" s="225" t="s">
        <v>19</v>
      </c>
      <c r="F8" s="246">
        <f>'Кон-ты'!$C$19*1+5/1440</f>
        <v>0.4201388888888889</v>
      </c>
      <c r="G8" s="247">
        <v>0.4201388888888889</v>
      </c>
      <c r="H8" s="248">
        <f t="shared" ref="H8:H41" si="5">IF(G8&lt;F8,ABS(G8-F8),IF(ROUNDUP(G8,8)=ROUNDUP(F8,8),0,ABS((G8-F8))))</f>
        <v>0</v>
      </c>
      <c r="I8" s="249">
        <f>G8+'Кон-ты'!$C$13</f>
        <v>0.48958333333333331</v>
      </c>
      <c r="J8" s="247">
        <v>0.48958333333333331</v>
      </c>
      <c r="K8" s="250">
        <f t="shared" si="0"/>
        <v>0</v>
      </c>
      <c r="L8" s="246">
        <f>J8+'Кон-ты'!$C$13</f>
        <v>0.55902777777777779</v>
      </c>
      <c r="M8" s="247">
        <v>0.55625000000000002</v>
      </c>
      <c r="N8" s="248">
        <f t="shared" si="1"/>
        <v>0</v>
      </c>
      <c r="O8" s="274">
        <v>1.2847222222222223E-3</v>
      </c>
      <c r="P8" s="300">
        <v>1.1574074074074073E-3</v>
      </c>
      <c r="Q8" s="276" t="s">
        <v>754</v>
      </c>
      <c r="R8" s="305">
        <v>1.2962962962962963E-3</v>
      </c>
      <c r="S8" s="300">
        <v>1.2152777777777778E-3</v>
      </c>
      <c r="T8" s="275" t="s">
        <v>765</v>
      </c>
      <c r="U8" s="28">
        <f t="shared" si="2"/>
        <v>0</v>
      </c>
      <c r="V8" s="1">
        <f t="shared" si="3"/>
        <v>7.3726851851851852E-3</v>
      </c>
      <c r="W8" s="29"/>
      <c r="X8" s="308">
        <f t="shared" si="4"/>
        <v>7.3726851851851852E-3</v>
      </c>
      <c r="Y8" s="228">
        <v>5</v>
      </c>
      <c r="Z8" s="231">
        <f>LOOKUP(Y8,{1,2,3,4,5,6,7,8,9,10,11,12,13,14,15,16,17,18,19,20,21},{25,22,20,18,16,15,14,13,12,11,10,9,8,7,6,5,4,3,2,1,0})</f>
        <v>16</v>
      </c>
    </row>
    <row r="9" spans="1:26" ht="18.75" x14ac:dyDescent="0.25">
      <c r="A9" s="220">
        <v>6</v>
      </c>
      <c r="B9" s="222">
        <v>44</v>
      </c>
      <c r="C9" s="22" t="str">
        <f>VLOOKUP($B9,Спорт!$A:$J,2,FALSE)</f>
        <v>Бибиков Олег</v>
      </c>
      <c r="D9" s="168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5"/>
        <v>0</v>
      </c>
      <c r="I9" s="249">
        <f>G9+'Кон-ты'!$C$13</f>
        <v>0.48749999999999999</v>
      </c>
      <c r="J9" s="247">
        <v>0.48749999999999999</v>
      </c>
      <c r="K9" s="250">
        <f t="shared" si="0"/>
        <v>0</v>
      </c>
      <c r="L9" s="246">
        <f>J9+'Кон-ты'!$C$13</f>
        <v>0.55694444444444446</v>
      </c>
      <c r="M9" s="247">
        <v>0.54583333333333328</v>
      </c>
      <c r="N9" s="248">
        <f t="shared" si="1"/>
        <v>0</v>
      </c>
      <c r="O9" s="274">
        <v>1.1342592592592593E-3</v>
      </c>
      <c r="P9" s="300">
        <v>1.0648148148148149E-3</v>
      </c>
      <c r="Q9" s="276" t="s">
        <v>768</v>
      </c>
      <c r="R9" s="305">
        <v>1.3773148148148147E-3</v>
      </c>
      <c r="S9" s="300">
        <v>1.1458333333333333E-3</v>
      </c>
      <c r="T9" s="275" t="s">
        <v>760</v>
      </c>
      <c r="U9" s="28">
        <f t="shared" si="2"/>
        <v>0</v>
      </c>
      <c r="V9" s="1">
        <f t="shared" si="3"/>
        <v>7.3726851851851861E-3</v>
      </c>
      <c r="W9" s="29"/>
      <c r="X9" s="308">
        <f t="shared" si="4"/>
        <v>7.3726851851851861E-3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ht="18.75" x14ac:dyDescent="0.25">
      <c r="A10" s="220">
        <v>7</v>
      </c>
      <c r="B10" s="222">
        <v>56</v>
      </c>
      <c r="C10" s="22" t="str">
        <f>VLOOKUP($B10,Спорт!$A:$J,2,FALSE)</f>
        <v>Разумов Александр</v>
      </c>
      <c r="D10" s="168" t="str">
        <f>VLOOKUP($B10,Спорт!$A:$J,5,FALSE)</f>
        <v>КТМ</v>
      </c>
      <c r="E10" s="225" t="s">
        <v>19</v>
      </c>
      <c r="F10" s="246">
        <f>'Кон-ты'!$C$19*1+2/1440</f>
        <v>0.41805555555555557</v>
      </c>
      <c r="G10" s="247">
        <v>0.41805555555555557</v>
      </c>
      <c r="H10" s="248">
        <f t="shared" si="5"/>
        <v>0</v>
      </c>
      <c r="I10" s="249">
        <f>G10+'Кон-ты'!$C$13</f>
        <v>0.48749999999999999</v>
      </c>
      <c r="J10" s="247">
        <v>0.48749999999999999</v>
      </c>
      <c r="K10" s="250">
        <f t="shared" si="0"/>
        <v>0</v>
      </c>
      <c r="L10" s="246">
        <f>J10+'Кон-ты'!$C$13</f>
        <v>0.55694444444444446</v>
      </c>
      <c r="M10" s="247">
        <v>0.5444444444444444</v>
      </c>
      <c r="N10" s="248">
        <f t="shared" si="1"/>
        <v>0</v>
      </c>
      <c r="O10" s="274">
        <v>1.238425925925926E-3</v>
      </c>
      <c r="P10" s="300">
        <v>1.238425925925926E-3</v>
      </c>
      <c r="Q10" s="276" t="s">
        <v>874</v>
      </c>
      <c r="R10" s="305">
        <v>1.25E-3</v>
      </c>
      <c r="S10" s="300">
        <v>1.2731481481481483E-3</v>
      </c>
      <c r="T10" s="275" t="s">
        <v>790</v>
      </c>
      <c r="U10" s="28">
        <f t="shared" si="2"/>
        <v>0</v>
      </c>
      <c r="V10" s="1">
        <f t="shared" si="3"/>
        <v>7.5925925925925926E-3</v>
      </c>
      <c r="W10" s="29"/>
      <c r="X10" s="308">
        <f t="shared" si="4"/>
        <v>7.5925925925925926E-3</v>
      </c>
      <c r="Y10" s="228">
        <v>7</v>
      </c>
      <c r="Z10" s="231">
        <f>LOOKUP(Y10,{1,2,3,4,5,6,7,8,9,10,11,12,13,14,15,16,17,18,19,20,21},{25,22,20,18,16,15,14,13,12,11,10,9,8,7,6,5,4,3,2,1,0})</f>
        <v>14</v>
      </c>
    </row>
    <row r="11" spans="1:26" ht="18.75" x14ac:dyDescent="0.25">
      <c r="A11" s="220">
        <v>8</v>
      </c>
      <c r="B11" s="222">
        <v>73</v>
      </c>
      <c r="C11" s="22" t="str">
        <f>VLOOKUP($B11,Спорт!$A:$J,2,FALSE)</f>
        <v>Паршин Дмитрий</v>
      </c>
      <c r="D11" s="168" t="str">
        <f>VLOOKUP($B11,Спорт!$A:$J,5,FALSE)</f>
        <v>Sherco</v>
      </c>
      <c r="E11" s="225" t="s">
        <v>19</v>
      </c>
      <c r="F11" s="246">
        <f>'Кон-ты'!$C$19*1+3/1440</f>
        <v>0.41875000000000001</v>
      </c>
      <c r="G11" s="247">
        <v>0.41875000000000001</v>
      </c>
      <c r="H11" s="248">
        <f t="shared" si="5"/>
        <v>0</v>
      </c>
      <c r="I11" s="249">
        <f>G11+'Кон-ты'!$C$13</f>
        <v>0.48819444444444443</v>
      </c>
      <c r="J11" s="247">
        <v>0.48819444444444443</v>
      </c>
      <c r="K11" s="250">
        <f t="shared" si="0"/>
        <v>0</v>
      </c>
      <c r="L11" s="246">
        <f>J11+'Кон-ты'!$C$13</f>
        <v>0.55763888888888891</v>
      </c>
      <c r="M11" s="247">
        <v>0.54583333333333328</v>
      </c>
      <c r="N11" s="248">
        <f t="shared" si="1"/>
        <v>0</v>
      </c>
      <c r="O11" s="274">
        <v>9.6064814814814819E-4</v>
      </c>
      <c r="P11" s="300">
        <v>9.6064814814814819E-4</v>
      </c>
      <c r="Q11" s="276" t="s">
        <v>875</v>
      </c>
      <c r="R11" s="305">
        <v>9.4907407407407408E-4</v>
      </c>
      <c r="S11" s="300">
        <v>9.9537037037037042E-4</v>
      </c>
      <c r="T11" s="275" t="s">
        <v>768</v>
      </c>
      <c r="U11" s="28">
        <f t="shared" si="2"/>
        <v>0</v>
      </c>
      <c r="V11" s="1">
        <f t="shared" si="3"/>
        <v>7.7199074074074071E-3</v>
      </c>
      <c r="W11" s="29"/>
      <c r="X11" s="308">
        <f t="shared" si="4"/>
        <v>7.7199074074074071E-3</v>
      </c>
      <c r="Y11" s="228">
        <v>8</v>
      </c>
      <c r="Z11" s="231">
        <f>LOOKUP(Y11,{1,2,3,4,5,6,7,8,9,10,11,12,13,14,15,16,17,18,19,20,21},{25,22,20,18,16,15,14,13,12,11,10,9,8,7,6,5,4,3,2,1,0})</f>
        <v>13</v>
      </c>
    </row>
    <row r="12" spans="1:26" ht="18.75" x14ac:dyDescent="0.25">
      <c r="A12" s="220">
        <v>9</v>
      </c>
      <c r="B12" s="222">
        <v>111</v>
      </c>
      <c r="C12" s="22" t="str">
        <f>VLOOKUP($B12,Спорт!$A:$J,2,FALSE)</f>
        <v>Лушниченко Сергей</v>
      </c>
      <c r="D12" s="168" t="str">
        <f>VLOOKUP($B12,Спорт!$A:$J,5,FALSE)</f>
        <v>КТМ</v>
      </c>
      <c r="E12" s="225" t="s">
        <v>28</v>
      </c>
      <c r="F12" s="246">
        <f>'Кон-ты'!$C$19*1+14/1440</f>
        <v>0.42638888888888893</v>
      </c>
      <c r="G12" s="247">
        <v>0.42638888888888887</v>
      </c>
      <c r="H12" s="248">
        <f t="shared" si="5"/>
        <v>0</v>
      </c>
      <c r="I12" s="249">
        <f>G12+'Кон-ты'!$C$13</f>
        <v>0.49583333333333329</v>
      </c>
      <c r="J12" s="247">
        <v>0.49583333333333335</v>
      </c>
      <c r="K12" s="250">
        <f t="shared" si="0"/>
        <v>0</v>
      </c>
      <c r="L12" s="246">
        <f>J12+'Кон-ты'!$C$13</f>
        <v>0.56527777777777777</v>
      </c>
      <c r="M12" s="247">
        <v>0.55763888888888891</v>
      </c>
      <c r="N12" s="248">
        <f t="shared" si="1"/>
        <v>0</v>
      </c>
      <c r="O12" s="274">
        <v>1.2731481481481483E-3</v>
      </c>
      <c r="P12" s="300">
        <v>1.1805555555555556E-3</v>
      </c>
      <c r="Q12" s="276" t="s">
        <v>770</v>
      </c>
      <c r="R12" s="305">
        <v>1.2268518518518518E-3</v>
      </c>
      <c r="S12" s="300">
        <v>1.2152777777777778E-3</v>
      </c>
      <c r="T12" s="275" t="s">
        <v>794</v>
      </c>
      <c r="U12" s="28">
        <f t="shared" si="2"/>
        <v>0</v>
      </c>
      <c r="V12" s="1">
        <f t="shared" si="3"/>
        <v>7.8356481481481471E-3</v>
      </c>
      <c r="W12" s="29"/>
      <c r="X12" s="308">
        <f t="shared" si="4"/>
        <v>7.8356481481481471E-3</v>
      </c>
      <c r="Y12" s="228">
        <v>9</v>
      </c>
      <c r="Z12" s="231">
        <f>LOOKUP(Y12,{1,2,3,4,5,6,7,8,9,10,11,12,13,14,15,16,17,18,19,20,21},{25,22,20,18,16,15,14,13,12,11,10,9,8,7,6,5,4,3,2,1,0})</f>
        <v>12</v>
      </c>
    </row>
    <row r="13" spans="1:26" ht="18.75" x14ac:dyDescent="0.25">
      <c r="A13" s="220">
        <v>10</v>
      </c>
      <c r="B13" s="222">
        <v>198</v>
      </c>
      <c r="C13" s="22" t="str">
        <f>VLOOKUP($B13,Спорт!$A:$J,2,FALSE)</f>
        <v>Дронов Алексей</v>
      </c>
      <c r="D13" s="168" t="str">
        <f>VLOOKUP($B13,Спорт!$A:$J,5,FALSE)</f>
        <v>КТМ</v>
      </c>
      <c r="E13" s="225" t="s">
        <v>28</v>
      </c>
      <c r="F13" s="246">
        <f>'Кон-ты'!$C$19*1+18/1440</f>
        <v>0.4291666666666667</v>
      </c>
      <c r="G13" s="247">
        <v>0.4291666666666667</v>
      </c>
      <c r="H13" s="248">
        <f t="shared" si="5"/>
        <v>0</v>
      </c>
      <c r="I13" s="249">
        <f>G13+'Кон-ты'!$C$13</f>
        <v>0.49861111111111112</v>
      </c>
      <c r="J13" s="247">
        <v>0.49861111111111112</v>
      </c>
      <c r="K13" s="250">
        <f t="shared" si="0"/>
        <v>0</v>
      </c>
      <c r="L13" s="246">
        <f>J13+'Кон-ты'!$C$13</f>
        <v>0.56805555555555554</v>
      </c>
      <c r="M13" s="247">
        <v>0.56458333333333333</v>
      </c>
      <c r="N13" s="248">
        <f t="shared" si="1"/>
        <v>0</v>
      </c>
      <c r="O13" s="274">
        <v>1.1574074074074073E-3</v>
      </c>
      <c r="P13" s="300">
        <v>1.1111111111111111E-3</v>
      </c>
      <c r="Q13" s="276" t="s">
        <v>783</v>
      </c>
      <c r="R13" s="305">
        <v>1.1805555555555556E-3</v>
      </c>
      <c r="S13" s="300">
        <v>1.1574074074074073E-3</v>
      </c>
      <c r="T13" s="275" t="s">
        <v>868</v>
      </c>
      <c r="U13" s="28">
        <f t="shared" si="2"/>
        <v>0</v>
      </c>
      <c r="V13" s="1">
        <f t="shared" si="3"/>
        <v>7.9282407407407392E-3</v>
      </c>
      <c r="W13" s="29"/>
      <c r="X13" s="308">
        <f t="shared" si="4"/>
        <v>7.9282407407407392E-3</v>
      </c>
      <c r="Y13" s="228">
        <v>10</v>
      </c>
      <c r="Z13" s="231">
        <f>LOOKUP(Y13,{1,2,3,4,5,6,7,8,9,10,11,12,13,14,15,16,17,18,19,20,21},{25,22,20,18,16,15,14,13,12,11,10,9,8,7,6,5,4,3,2,1,0})</f>
        <v>11</v>
      </c>
    </row>
    <row r="14" spans="1:26" ht="18.75" x14ac:dyDescent="0.25">
      <c r="A14" s="220">
        <v>11</v>
      </c>
      <c r="B14" s="222">
        <v>113</v>
      </c>
      <c r="C14" s="22" t="str">
        <f>VLOOKUP($B14,Спорт!$A:$J,2,FALSE)</f>
        <v>Лезинов Андрей</v>
      </c>
      <c r="D14" s="168" t="str">
        <f>VLOOKUP($B14,Спорт!$A:$J,5,FALSE)</f>
        <v>Husaberg</v>
      </c>
      <c r="E14" s="225" t="s">
        <v>28</v>
      </c>
      <c r="F14" s="246">
        <f>'Кон-ты'!$C$19*1+15/1440</f>
        <v>0.42708333333333337</v>
      </c>
      <c r="G14" s="247">
        <v>0.42708333333333331</v>
      </c>
      <c r="H14" s="248">
        <f t="shared" si="5"/>
        <v>0</v>
      </c>
      <c r="I14" s="249">
        <f>G14+'Кон-ты'!$C$13</f>
        <v>0.49652777777777773</v>
      </c>
      <c r="J14" s="247">
        <v>0.49652777777777773</v>
      </c>
      <c r="K14" s="250">
        <f t="shared" si="0"/>
        <v>0</v>
      </c>
      <c r="L14" s="246">
        <f>J14+'Кон-ты'!$C$13</f>
        <v>0.56597222222222221</v>
      </c>
      <c r="M14" s="247">
        <v>0.55555555555555558</v>
      </c>
      <c r="N14" s="248">
        <f t="shared" si="1"/>
        <v>0</v>
      </c>
      <c r="O14" s="274">
        <v>1.1574074074074073E-3</v>
      </c>
      <c r="P14" s="300">
        <v>1.2037037037037038E-3</v>
      </c>
      <c r="Q14" s="276" t="s">
        <v>786</v>
      </c>
      <c r="R14" s="305">
        <v>1.1689814814814816E-3</v>
      </c>
      <c r="S14" s="300">
        <v>1.3310185185185185E-3</v>
      </c>
      <c r="T14" s="275" t="s">
        <v>864</v>
      </c>
      <c r="U14" s="28">
        <f t="shared" si="2"/>
        <v>0</v>
      </c>
      <c r="V14" s="1">
        <f t="shared" si="3"/>
        <v>8.7615740740740744E-3</v>
      </c>
      <c r="W14" s="29"/>
      <c r="X14" s="308">
        <f t="shared" si="4"/>
        <v>8.7615740740740744E-3</v>
      </c>
      <c r="Y14" s="228">
        <v>11</v>
      </c>
      <c r="Z14" s="231">
        <f>LOOKUP(Y14,{1,2,3,4,5,6,7,8,9,10,11,12,13,14,15,16,17,18,19,20,21},{25,22,20,18,16,15,14,13,12,11,10,9,8,7,6,5,4,3,2,1,0})</f>
        <v>10</v>
      </c>
    </row>
    <row r="15" spans="1:26" ht="18.75" x14ac:dyDescent="0.25">
      <c r="A15" s="220">
        <v>12</v>
      </c>
      <c r="B15" s="222">
        <v>217</v>
      </c>
      <c r="C15" s="22" t="str">
        <f>VLOOKUP($B15,Спорт!$A:$J,2,FALSE)</f>
        <v>Кравченко Андрей</v>
      </c>
      <c r="D15" s="168" t="str">
        <f>VLOOKUP($B15,Спорт!$A:$J,5,FALSE)</f>
        <v>Honda</v>
      </c>
      <c r="E15" s="225" t="s">
        <v>28</v>
      </c>
      <c r="F15" s="246">
        <f>'Кон-ты'!$C$19*1+18/1440</f>
        <v>0.4291666666666667</v>
      </c>
      <c r="G15" s="247">
        <v>0.4291666666666667</v>
      </c>
      <c r="H15" s="248">
        <f t="shared" si="5"/>
        <v>0</v>
      </c>
      <c r="I15" s="249">
        <f>G15+'Кон-ты'!$C$13</f>
        <v>0.49861111111111112</v>
      </c>
      <c r="J15" s="247">
        <v>0.49861111111111112</v>
      </c>
      <c r="K15" s="250">
        <f t="shared" si="0"/>
        <v>0</v>
      </c>
      <c r="L15" s="246">
        <f>J15+'Кон-ты'!$C$13</f>
        <v>0.56805555555555554</v>
      </c>
      <c r="M15" s="247">
        <v>0.55625000000000002</v>
      </c>
      <c r="N15" s="248">
        <f t="shared" si="1"/>
        <v>0</v>
      </c>
      <c r="O15" s="274">
        <v>1.25E-3</v>
      </c>
      <c r="P15" s="300">
        <v>1.1805555555555556E-3</v>
      </c>
      <c r="Q15" s="276" t="s">
        <v>797</v>
      </c>
      <c r="R15" s="305">
        <v>1.2268518518518518E-3</v>
      </c>
      <c r="S15" s="300">
        <v>1.3888888888888889E-3</v>
      </c>
      <c r="T15" s="275" t="s">
        <v>869</v>
      </c>
      <c r="U15" s="28">
        <f t="shared" si="2"/>
        <v>0</v>
      </c>
      <c r="V15" s="1">
        <f t="shared" si="3"/>
        <v>8.9120370370370378E-3</v>
      </c>
      <c r="W15" s="29"/>
      <c r="X15" s="308">
        <f t="shared" si="4"/>
        <v>8.9120370370370378E-3</v>
      </c>
      <c r="Y15" s="228">
        <v>12</v>
      </c>
      <c r="Z15" s="231">
        <f>LOOKUP(Y15,{1,2,3,4,5,6,7,8,9,10,11,12,13,14,15,16,17,18,19,20,21},{25,22,20,18,16,15,14,13,12,11,10,9,8,7,6,5,4,3,2,1,0})</f>
        <v>9</v>
      </c>
    </row>
    <row r="16" spans="1:26" ht="18.75" x14ac:dyDescent="0.25">
      <c r="A16" s="220">
        <v>13</v>
      </c>
      <c r="B16" s="222">
        <v>5</v>
      </c>
      <c r="C16" s="22" t="str">
        <f>VLOOKUP($B16,Спорт!$A:$J,2,FALSE)</f>
        <v>Завгородний Максим</v>
      </c>
      <c r="D16" s="168" t="str">
        <f>VLOOKUP($B16,Спорт!$A:$J,5,FALSE)</f>
        <v>КТМ</v>
      </c>
      <c r="E16" s="225" t="s">
        <v>29</v>
      </c>
      <c r="F16" s="246">
        <f>'Кон-ты'!$C$19*1+9/1440</f>
        <v>0.42291666666666666</v>
      </c>
      <c r="G16" s="247">
        <v>0.42291666666666666</v>
      </c>
      <c r="H16" s="248">
        <f t="shared" si="5"/>
        <v>0</v>
      </c>
      <c r="I16" s="249">
        <f>G16+'Кон-ты'!$C$13</f>
        <v>0.49236111111111108</v>
      </c>
      <c r="J16" s="247">
        <v>0.49236111111111108</v>
      </c>
      <c r="K16" s="250">
        <f t="shared" si="0"/>
        <v>0</v>
      </c>
      <c r="L16" s="246">
        <f>J16+'Кон-ты'!$C$13</f>
        <v>0.56180555555555556</v>
      </c>
      <c r="M16" s="247">
        <v>0.5541666666666667</v>
      </c>
      <c r="N16" s="248">
        <f t="shared" si="1"/>
        <v>0</v>
      </c>
      <c r="O16" s="274">
        <v>1.2962962962962963E-3</v>
      </c>
      <c r="P16" s="300">
        <v>1.2268518518518518E-3</v>
      </c>
      <c r="Q16" s="276" t="s">
        <v>840</v>
      </c>
      <c r="R16" s="305">
        <v>1.238425925925926E-3</v>
      </c>
      <c r="S16" s="300">
        <v>1.2847222222222223E-3</v>
      </c>
      <c r="T16" s="275" t="s">
        <v>794</v>
      </c>
      <c r="U16" s="28">
        <f t="shared" si="2"/>
        <v>0</v>
      </c>
      <c r="V16" s="1">
        <f t="shared" si="3"/>
        <v>8.9467592592592585E-3</v>
      </c>
      <c r="W16" s="29"/>
      <c r="X16" s="308">
        <f t="shared" si="4"/>
        <v>8.9467592592592585E-3</v>
      </c>
      <c r="Y16" s="228">
        <v>13</v>
      </c>
      <c r="Z16" s="231">
        <f>LOOKUP(Y16,{1,2,3,4,5,6,7,8,9,10,11,12,13,14,15,16,17,18,19,20,21},{25,22,20,18,16,15,14,13,12,11,10,9,8,7,6,5,4,3,2,1,0})</f>
        <v>8</v>
      </c>
    </row>
    <row r="17" spans="1:26" ht="18.75" x14ac:dyDescent="0.25">
      <c r="A17" s="220">
        <v>14</v>
      </c>
      <c r="B17" s="222">
        <v>477</v>
      </c>
      <c r="C17" s="22" t="str">
        <f>VLOOKUP($B17,Спорт!$A:$J,2,FALSE)</f>
        <v>Кодин Александр</v>
      </c>
      <c r="D17" s="168" t="str">
        <f>VLOOKUP($B17,Спорт!$A:$J,5,FALSE)</f>
        <v>Husqvarna</v>
      </c>
      <c r="E17" s="225" t="s">
        <v>19</v>
      </c>
      <c r="F17" s="246">
        <f>'Кон-ты'!$C$19*1+7/1440</f>
        <v>0.42152777777777778</v>
      </c>
      <c r="G17" s="247">
        <v>0.42152777777777778</v>
      </c>
      <c r="H17" s="248">
        <f t="shared" si="5"/>
        <v>0</v>
      </c>
      <c r="I17" s="249">
        <f>G17+'Кон-ты'!$C$13</f>
        <v>0.4909722222222222</v>
      </c>
      <c r="J17" s="247">
        <v>0.4909722222222222</v>
      </c>
      <c r="K17" s="250">
        <f t="shared" si="0"/>
        <v>0</v>
      </c>
      <c r="L17" s="246">
        <f>J17+'Кон-ты'!$C$13</f>
        <v>0.56041666666666667</v>
      </c>
      <c r="M17" s="247">
        <v>0.54999999999999993</v>
      </c>
      <c r="N17" s="248">
        <f t="shared" si="1"/>
        <v>0</v>
      </c>
      <c r="O17" s="274">
        <v>1.5625000000000001E-3</v>
      </c>
      <c r="P17" s="300">
        <v>1.2731481481481483E-3</v>
      </c>
      <c r="Q17" s="276" t="s">
        <v>880</v>
      </c>
      <c r="R17" s="305">
        <v>1.3194444444444445E-3</v>
      </c>
      <c r="S17" s="300">
        <v>1.261574074074074E-3</v>
      </c>
      <c r="T17" s="275" t="s">
        <v>886</v>
      </c>
      <c r="U17" s="28">
        <f t="shared" si="2"/>
        <v>0</v>
      </c>
      <c r="V17" s="1">
        <f t="shared" si="3"/>
        <v>9.1550925925925931E-3</v>
      </c>
      <c r="W17" s="29"/>
      <c r="X17" s="308">
        <f t="shared" si="4"/>
        <v>9.1550925925925931E-3</v>
      </c>
      <c r="Y17" s="228">
        <v>14</v>
      </c>
      <c r="Z17" s="231">
        <f>LOOKUP(Y17,{1,2,3,4,5,6,7,8,9,10,11,12,13,14,15,16,17,18,19,20,21},{25,22,20,18,16,15,14,13,12,11,10,9,8,7,6,5,4,3,2,1,0})</f>
        <v>7</v>
      </c>
    </row>
    <row r="18" spans="1:26" ht="18.75" x14ac:dyDescent="0.25">
      <c r="A18" s="220">
        <v>15</v>
      </c>
      <c r="B18" s="222">
        <v>555</v>
      </c>
      <c r="C18" s="22" t="str">
        <f>VLOOKUP($B18,Спорт!$A:$J,2,FALSE)</f>
        <v>Камушкин Владимир</v>
      </c>
      <c r="D18" s="168" t="str">
        <f>VLOOKUP($B18,Спорт!$A:$J,5,FALSE)</f>
        <v>Sherco</v>
      </c>
      <c r="E18" s="225" t="s">
        <v>19</v>
      </c>
      <c r="F18" s="246">
        <f>'Кон-ты'!$C$19*1+8/1440</f>
        <v>0.42222222222222222</v>
      </c>
      <c r="G18" s="247">
        <v>0.42222222222222222</v>
      </c>
      <c r="H18" s="248">
        <f t="shared" si="5"/>
        <v>0</v>
      </c>
      <c r="I18" s="249">
        <f>G18+'Кон-ты'!$C$13</f>
        <v>0.49166666666666664</v>
      </c>
      <c r="J18" s="247">
        <v>0.4916666666666667</v>
      </c>
      <c r="K18" s="250">
        <f t="shared" si="0"/>
        <v>0</v>
      </c>
      <c r="L18" s="246">
        <f>J18+'Кон-ты'!$C$13</f>
        <v>0.56111111111111112</v>
      </c>
      <c r="M18" s="247">
        <v>0.55555555555555558</v>
      </c>
      <c r="N18" s="248">
        <f t="shared" si="1"/>
        <v>0</v>
      </c>
      <c r="O18" s="274">
        <v>1.2847222222222223E-3</v>
      </c>
      <c r="P18" s="300">
        <v>1.1921296296296296E-3</v>
      </c>
      <c r="Q18" s="276" t="s">
        <v>880</v>
      </c>
      <c r="R18" s="305">
        <v>1.2152777777777778E-3</v>
      </c>
      <c r="S18" s="300">
        <v>1.6435185185185185E-3</v>
      </c>
      <c r="T18" s="275" t="s">
        <v>887</v>
      </c>
      <c r="U18" s="28">
        <f t="shared" si="2"/>
        <v>0</v>
      </c>
      <c r="V18" s="1">
        <f t="shared" si="3"/>
        <v>9.3865740740740732E-3</v>
      </c>
      <c r="W18" s="29"/>
      <c r="X18" s="308">
        <f t="shared" si="4"/>
        <v>9.3865740740740732E-3</v>
      </c>
      <c r="Y18" s="228">
        <v>15</v>
      </c>
      <c r="Z18" s="231">
        <f>LOOKUP(Y18,{1,2,3,4,5,6,7,8,9,10,11,12,13,14,15,16,17,18,19,20,21},{25,22,20,18,16,15,14,13,12,11,10,9,8,7,6,5,4,3,2,1,0})</f>
        <v>6</v>
      </c>
    </row>
    <row r="19" spans="1:26" ht="18.75" x14ac:dyDescent="0.25">
      <c r="A19" s="220">
        <v>16</v>
      </c>
      <c r="B19" s="222">
        <v>96</v>
      </c>
      <c r="C19" s="22" t="str">
        <f>VLOOKUP($B19,Спорт!$A:$J,2,FALSE)</f>
        <v>Самойлов Александр</v>
      </c>
      <c r="D19" s="168" t="str">
        <f>VLOOKUP($B19,Спорт!$A:$J,5,FALSE)</f>
        <v>Husaberg</v>
      </c>
      <c r="E19" s="225" t="s">
        <v>19</v>
      </c>
      <c r="F19" s="246">
        <f>'Кон-ты'!$C$19*1+4/1440</f>
        <v>0.41944444444444445</v>
      </c>
      <c r="G19" s="247">
        <v>0.41944444444444445</v>
      </c>
      <c r="H19" s="248">
        <f t="shared" si="5"/>
        <v>0</v>
      </c>
      <c r="I19" s="249">
        <f>G19+'Кон-ты'!$C$13</f>
        <v>0.48888888888888887</v>
      </c>
      <c r="J19" s="247">
        <v>0.48888888888888887</v>
      </c>
      <c r="K19" s="250">
        <f t="shared" si="0"/>
        <v>0</v>
      </c>
      <c r="L19" s="246">
        <f>J19+'Кон-ты'!$C$13</f>
        <v>0.55833333333333335</v>
      </c>
      <c r="M19" s="247">
        <v>0.55486111111111114</v>
      </c>
      <c r="N19" s="248">
        <f t="shared" si="1"/>
        <v>0</v>
      </c>
      <c r="O19" s="274">
        <v>1.8171296296296297E-3</v>
      </c>
      <c r="P19" s="300">
        <v>1.1689814814814816E-3</v>
      </c>
      <c r="Q19" s="276" t="s">
        <v>877</v>
      </c>
      <c r="R19" s="305">
        <v>1.238425925925926E-3</v>
      </c>
      <c r="S19" s="300">
        <v>1.2037037037037038E-3</v>
      </c>
      <c r="T19" s="275" t="s">
        <v>882</v>
      </c>
      <c r="U19" s="28">
        <f t="shared" si="2"/>
        <v>0</v>
      </c>
      <c r="V19" s="1">
        <f t="shared" si="3"/>
        <v>1.0393518518518519E-2</v>
      </c>
      <c r="W19" s="29"/>
      <c r="X19" s="308">
        <f t="shared" si="4"/>
        <v>1.0393518518518519E-2</v>
      </c>
      <c r="Y19" s="228">
        <v>16</v>
      </c>
      <c r="Z19" s="231">
        <f>LOOKUP(Y19,{1,2,3,4,5,6,7,8,9,10,11,12,13,14,15,16,17,18,19,20,21},{25,22,20,18,16,15,14,13,12,11,10,9,8,7,6,5,4,3,2,1,0})</f>
        <v>5</v>
      </c>
    </row>
    <row r="20" spans="1:26" ht="18.75" x14ac:dyDescent="0.25">
      <c r="A20" s="220">
        <v>17</v>
      </c>
      <c r="B20" s="222">
        <v>164</v>
      </c>
      <c r="C20" s="22" t="str">
        <f>VLOOKUP($B20,Спорт!$A:$J,2,FALSE)</f>
        <v>Понарьин Семен</v>
      </c>
      <c r="D20" s="168" t="str">
        <f>VLOOKUP($B20,Спорт!$A:$J,5,FALSE)</f>
        <v>КТМ</v>
      </c>
      <c r="E20" s="225" t="s">
        <v>28</v>
      </c>
      <c r="F20" s="246">
        <f>'Кон-ты'!$C$19*1+17/1440</f>
        <v>0.42847222222222225</v>
      </c>
      <c r="G20" s="247">
        <v>0.4284722222222222</v>
      </c>
      <c r="H20" s="248">
        <f t="shared" si="5"/>
        <v>0</v>
      </c>
      <c r="I20" s="249">
        <f>G20+'Кон-ты'!$C$13</f>
        <v>0.49791666666666662</v>
      </c>
      <c r="J20" s="247">
        <v>0.49791666666666662</v>
      </c>
      <c r="K20" s="250">
        <f t="shared" si="0"/>
        <v>0</v>
      </c>
      <c r="L20" s="246">
        <f>J20+'Кон-ты'!$C$13</f>
        <v>0.56736111111111109</v>
      </c>
      <c r="M20" s="247">
        <v>0.56111111111111112</v>
      </c>
      <c r="N20" s="248">
        <f t="shared" si="1"/>
        <v>0</v>
      </c>
      <c r="O20" s="274">
        <v>1.2731481481481483E-3</v>
      </c>
      <c r="P20" s="300">
        <v>1.1689814814814816E-3</v>
      </c>
      <c r="Q20" s="276" t="s">
        <v>855</v>
      </c>
      <c r="R20" s="305">
        <v>1.2268518518518518E-3</v>
      </c>
      <c r="S20" s="300">
        <v>1.25E-3</v>
      </c>
      <c r="T20" s="275" t="s">
        <v>867</v>
      </c>
      <c r="U20" s="28">
        <f t="shared" si="2"/>
        <v>0</v>
      </c>
      <c r="V20" s="1">
        <f t="shared" si="3"/>
        <v>1.1469907407407406E-2</v>
      </c>
      <c r="W20" s="29"/>
      <c r="X20" s="308">
        <f t="shared" si="4"/>
        <v>1.1469907407407406E-2</v>
      </c>
      <c r="Y20" s="228">
        <v>17</v>
      </c>
      <c r="Z20" s="231">
        <f>LOOKUP(Y20,{1,2,3,4,5,6,7,8,9,10,11,12,13,14,15,16,17,18,19,20,21},{25,22,20,18,16,15,14,13,12,11,10,9,8,7,6,5,4,3,2,1,0})</f>
        <v>4</v>
      </c>
    </row>
    <row r="21" spans="1:26" ht="18.75" x14ac:dyDescent="0.25">
      <c r="A21" s="220">
        <v>18</v>
      </c>
      <c r="B21" s="222">
        <v>696</v>
      </c>
      <c r="C21" s="22" t="str">
        <f>VLOOKUP($B21,Спорт!$A:$J,2,FALSE)</f>
        <v>Гаврилов Михаил</v>
      </c>
      <c r="D21" s="168" t="str">
        <f>VLOOKUP($B21,Спорт!$A:$J,5,FALSE)</f>
        <v>Yamaha</v>
      </c>
      <c r="E21" s="225" t="s">
        <v>28</v>
      </c>
      <c r="F21" s="246">
        <f>'Кон-ты'!$C$19*1+20/1440</f>
        <v>0.43055555555555558</v>
      </c>
      <c r="G21" s="247">
        <v>0.43055555555555558</v>
      </c>
      <c r="H21" s="248">
        <f t="shared" si="5"/>
        <v>0</v>
      </c>
      <c r="I21" s="249">
        <f>G21+'Кон-ты'!$C$13</f>
        <v>0.5</v>
      </c>
      <c r="J21" s="247">
        <v>0.5</v>
      </c>
      <c r="K21" s="250">
        <f t="shared" si="0"/>
        <v>0</v>
      </c>
      <c r="L21" s="246">
        <f>J21+'Кон-ты'!$C$13</f>
        <v>0.56944444444444442</v>
      </c>
      <c r="M21" s="247">
        <v>0.56597222222222221</v>
      </c>
      <c r="N21" s="248">
        <f t="shared" si="1"/>
        <v>0</v>
      </c>
      <c r="O21" s="274">
        <v>1.4120370370370369E-3</v>
      </c>
      <c r="P21" s="300">
        <v>1.2152777777777778E-3</v>
      </c>
      <c r="Q21" s="276" t="s">
        <v>858</v>
      </c>
      <c r="R21" s="305">
        <v>1.4583333333333334E-3</v>
      </c>
      <c r="S21" s="300">
        <v>1.3078703703703703E-3</v>
      </c>
      <c r="T21" s="275" t="s">
        <v>859</v>
      </c>
      <c r="U21" s="28">
        <f t="shared" si="2"/>
        <v>0</v>
      </c>
      <c r="V21" s="1">
        <f t="shared" si="3"/>
        <v>1.0833333333333332E-2</v>
      </c>
      <c r="W21" s="29">
        <v>6.9444444444444447E-4</v>
      </c>
      <c r="X21" s="308">
        <f t="shared" si="4"/>
        <v>1.1527777777777776E-2</v>
      </c>
      <c r="Y21" s="228">
        <v>18</v>
      </c>
      <c r="Z21" s="231">
        <f>LOOKUP(Y21,{1,2,3,4,5,6,7,8,9,10,11,12,13,14,15,16,17,18,19,20,21},{25,22,20,18,16,15,14,13,12,11,10,9,8,7,6,5,4,3,2,1,0})</f>
        <v>3</v>
      </c>
    </row>
    <row r="22" spans="1:26" ht="18.75" x14ac:dyDescent="0.25">
      <c r="A22" s="220">
        <v>19</v>
      </c>
      <c r="B22" s="222">
        <v>75</v>
      </c>
      <c r="C22" s="22" t="str">
        <f>VLOOKUP($B22,Спорт!$A:$J,2,FALSE)</f>
        <v>Олейников Валерий</v>
      </c>
      <c r="D22" s="168" t="str">
        <f>VLOOKUP($B22,Спорт!$A:$J,5,FALSE)</f>
        <v>Husqvarna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si="5"/>
        <v>0</v>
      </c>
      <c r="I22" s="249">
        <f>G22+'Кон-ты'!$C$13</f>
        <v>0.49236111111111108</v>
      </c>
      <c r="J22" s="247">
        <v>0.49236111111111108</v>
      </c>
      <c r="K22" s="250">
        <f t="shared" si="0"/>
        <v>0</v>
      </c>
      <c r="L22" s="246">
        <f>J22+'Кон-ты'!$C$13</f>
        <v>0.56180555555555556</v>
      </c>
      <c r="M22" s="247">
        <v>0.55555555555555558</v>
      </c>
      <c r="N22" s="248">
        <f t="shared" si="1"/>
        <v>0</v>
      </c>
      <c r="O22" s="274">
        <v>1.3425925925925925E-3</v>
      </c>
      <c r="P22" s="300">
        <v>1.3078703703703703E-3</v>
      </c>
      <c r="Q22" s="276" t="s">
        <v>841</v>
      </c>
      <c r="R22" s="305">
        <v>1.2962962962962963E-3</v>
      </c>
      <c r="S22" s="300">
        <v>1.3657407407407407E-3</v>
      </c>
      <c r="T22" s="275" t="s">
        <v>816</v>
      </c>
      <c r="U22" s="28">
        <f t="shared" si="2"/>
        <v>0</v>
      </c>
      <c r="V22" s="1">
        <f t="shared" si="3"/>
        <v>1.170138888888889E-2</v>
      </c>
      <c r="W22" s="29"/>
      <c r="X22" s="308">
        <f t="shared" si="4"/>
        <v>1.170138888888889E-2</v>
      </c>
      <c r="Y22" s="228">
        <v>19</v>
      </c>
      <c r="Z22" s="231">
        <f>LOOKUP(Y22,{1,2,3,4,5,6,7,8,9,10,11,12,13,14,15,16,17,18,19,20,21},{25,22,20,18,16,15,14,13,12,11,10,9,8,7,6,5,4,3,2,1,0})</f>
        <v>2</v>
      </c>
    </row>
    <row r="23" spans="1:26" ht="18.75" x14ac:dyDescent="0.25">
      <c r="A23" s="220">
        <v>20</v>
      </c>
      <c r="B23" s="222">
        <v>535</v>
      </c>
      <c r="C23" s="22" t="str">
        <f>VLOOKUP($B23,Спорт!$A:$J,2,FALSE)</f>
        <v>Шевкопляс Владимир</v>
      </c>
      <c r="D23" s="168" t="str">
        <f>VLOOKUP($B23,Спорт!$A:$J,5,FALSE)</f>
        <v>КТМ</v>
      </c>
      <c r="E23" s="225" t="s">
        <v>29</v>
      </c>
      <c r="F23" s="246">
        <f>'Кон-ты'!$C$19*1+12/1440</f>
        <v>0.42500000000000004</v>
      </c>
      <c r="G23" s="247">
        <v>0.42499999999999999</v>
      </c>
      <c r="H23" s="248">
        <f t="shared" si="5"/>
        <v>0</v>
      </c>
      <c r="I23" s="249">
        <f>G23+'Кон-ты'!$C$13</f>
        <v>0.49444444444444441</v>
      </c>
      <c r="J23" s="247">
        <v>0.49444444444444446</v>
      </c>
      <c r="K23" s="250">
        <f t="shared" si="0"/>
        <v>0</v>
      </c>
      <c r="L23" s="246">
        <f>J23+'Кон-ты'!$C$13</f>
        <v>0.56388888888888888</v>
      </c>
      <c r="M23" s="247">
        <v>0.55763888888888891</v>
      </c>
      <c r="N23" s="248">
        <f t="shared" si="1"/>
        <v>0</v>
      </c>
      <c r="O23" s="274">
        <v>1.3773148148148147E-3</v>
      </c>
      <c r="P23" s="300">
        <v>1.4930555555555556E-3</v>
      </c>
      <c r="Q23" s="276" t="s">
        <v>844</v>
      </c>
      <c r="R23" s="305">
        <v>1.3888888888888889E-3</v>
      </c>
      <c r="S23" s="300">
        <v>1.5277777777777779E-3</v>
      </c>
      <c r="T23" s="275" t="s">
        <v>849</v>
      </c>
      <c r="U23" s="28">
        <f t="shared" si="2"/>
        <v>0</v>
      </c>
      <c r="V23" s="1">
        <f t="shared" si="3"/>
        <v>1.1493055555555555E-2</v>
      </c>
      <c r="W23" s="29">
        <v>6.9444444444444447E-4</v>
      </c>
      <c r="X23" s="308">
        <f t="shared" si="4"/>
        <v>1.2187499999999999E-2</v>
      </c>
      <c r="Y23" s="228">
        <v>20</v>
      </c>
      <c r="Z23" s="231">
        <f>LOOKUP(Y23,{1,2,3,4,5,6,7,8,9,10,11,12,13,14,15,16,17,18,19,20,21},{25,22,20,18,16,15,14,13,12,11,10,9,8,7,6,5,4,3,2,1,0})</f>
        <v>1</v>
      </c>
    </row>
    <row r="24" spans="1:26" ht="18.75" x14ac:dyDescent="0.25">
      <c r="A24" s="220">
        <v>21</v>
      </c>
      <c r="B24" s="222">
        <v>515</v>
      </c>
      <c r="C24" s="22" t="str">
        <f>VLOOKUP($B24,Спорт!$A:$J,2,FALSE)</f>
        <v>Неграшов Артем</v>
      </c>
      <c r="D24" s="168" t="str">
        <f>VLOOKUP($B24,Спорт!$A:$J,5,FALSE)</f>
        <v>КТМ</v>
      </c>
      <c r="E24" s="225" t="s">
        <v>29</v>
      </c>
      <c r="F24" s="246">
        <f>'Кон-ты'!$C$19*1+11/1440</f>
        <v>0.42430555555555555</v>
      </c>
      <c r="G24" s="247">
        <v>0.42430555555555555</v>
      </c>
      <c r="H24" s="248">
        <f t="shared" si="5"/>
        <v>0</v>
      </c>
      <c r="I24" s="249">
        <f>G24+'Кон-ты'!$C$13</f>
        <v>0.49374999999999997</v>
      </c>
      <c r="J24" s="247">
        <v>0.49374999999999997</v>
      </c>
      <c r="K24" s="250">
        <f t="shared" si="0"/>
        <v>0</v>
      </c>
      <c r="L24" s="246">
        <f>J24+'Кон-ты'!$C$13</f>
        <v>0.56319444444444444</v>
      </c>
      <c r="M24" s="247">
        <v>0.56180555555555556</v>
      </c>
      <c r="N24" s="248">
        <f t="shared" si="1"/>
        <v>0</v>
      </c>
      <c r="O24" s="274">
        <v>1.2731481481481483E-3</v>
      </c>
      <c r="P24" s="300">
        <v>1.3078703703703703E-3</v>
      </c>
      <c r="Q24" s="276" t="s">
        <v>843</v>
      </c>
      <c r="R24" s="305">
        <v>1.2731481481481483E-3</v>
      </c>
      <c r="S24" s="300">
        <v>1.3888888888888889E-3</v>
      </c>
      <c r="T24" s="275" t="s">
        <v>848</v>
      </c>
      <c r="U24" s="28">
        <f t="shared" si="2"/>
        <v>0</v>
      </c>
      <c r="V24" s="1">
        <f t="shared" si="3"/>
        <v>1.2754629629629631E-2</v>
      </c>
      <c r="W24" s="29"/>
      <c r="X24" s="308">
        <f t="shared" si="4"/>
        <v>1.2754629629629631E-2</v>
      </c>
      <c r="Y24" s="228">
        <v>21</v>
      </c>
      <c r="Z24" s="231">
        <f>LOOKUP(Y24,{1,2,3,4,5,6,7,8,9,10,11,12,13,14,15,16,17,18,19,20,21},{25,22,20,18,16,15,14,13,12,11,10,9,8,7,6,5,4,3,2,1,0})</f>
        <v>0</v>
      </c>
    </row>
    <row r="25" spans="1:26" ht="18.75" x14ac:dyDescent="0.25">
      <c r="A25" s="220">
        <v>22</v>
      </c>
      <c r="B25" s="222">
        <v>17</v>
      </c>
      <c r="C25" s="22" t="str">
        <f>VLOOKUP($B25,Спорт!$A:$J,2,FALSE)</f>
        <v>Перелыгин Андрей</v>
      </c>
      <c r="D25" s="168" t="str">
        <f>VLOOKUP($B25,Спорт!$A:$J,5,FALSE)</f>
        <v>КТМ</v>
      </c>
      <c r="E25" s="225" t="s">
        <v>28</v>
      </c>
      <c r="F25" s="246">
        <f>'Кон-ты'!$C$19*1+13/1440</f>
        <v>0.42569444444444449</v>
      </c>
      <c r="G25" s="247">
        <v>0.42569444444444443</v>
      </c>
      <c r="H25" s="248">
        <f t="shared" si="5"/>
        <v>0</v>
      </c>
      <c r="I25" s="249">
        <f>G25+'Кон-ты'!$C$13</f>
        <v>0.49513888888888885</v>
      </c>
      <c r="J25" s="247">
        <v>0.49513888888888885</v>
      </c>
      <c r="K25" s="250">
        <f t="shared" si="0"/>
        <v>0</v>
      </c>
      <c r="L25" s="246">
        <f>J25+'Кон-ты'!$C$13</f>
        <v>0.56458333333333333</v>
      </c>
      <c r="M25" s="247">
        <v>0.5625</v>
      </c>
      <c r="N25" s="248">
        <f t="shared" si="1"/>
        <v>0</v>
      </c>
      <c r="O25" s="274">
        <v>1.2847222222222223E-3</v>
      </c>
      <c r="P25" s="300">
        <v>1.3310185185185185E-3</v>
      </c>
      <c r="Q25" s="276" t="s">
        <v>851</v>
      </c>
      <c r="R25" s="305">
        <v>1.261574074074074E-3</v>
      </c>
      <c r="S25" s="300">
        <v>1.8749999999999999E-3</v>
      </c>
      <c r="T25" s="275" t="s">
        <v>862</v>
      </c>
      <c r="U25" s="28">
        <f t="shared" si="2"/>
        <v>0</v>
      </c>
      <c r="V25" s="1">
        <f t="shared" si="3"/>
        <v>1.241898148148148E-2</v>
      </c>
      <c r="W25" s="29">
        <v>6.9444444444444447E-4</v>
      </c>
      <c r="X25" s="308">
        <f t="shared" si="4"/>
        <v>1.3113425925925924E-2</v>
      </c>
      <c r="Y25" s="228">
        <v>22</v>
      </c>
      <c r="Z25" s="231">
        <f>LOOKUP(Y25,{1,2,3,4,5,6,7,8,9,10,11,12,13,14,15,16,17,18,19,20,21},{25,22,20,18,16,15,14,13,12,11,10,9,8,7,6,5,4,3,2,1,0})</f>
        <v>0</v>
      </c>
    </row>
    <row r="26" spans="1:26" ht="18.75" x14ac:dyDescent="0.25">
      <c r="A26" s="220">
        <v>23</v>
      </c>
      <c r="B26" s="222">
        <v>248</v>
      </c>
      <c r="C26" s="22" t="str">
        <f>VLOOKUP($B26,Спорт!$A:$J,2,FALSE)</f>
        <v>Горматько Максим</v>
      </c>
      <c r="D26" s="168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5"/>
        <v>0</v>
      </c>
      <c r="I26" s="249">
        <f>G26+'Кон-ты'!$C$13</f>
        <v>0.49305555555555552</v>
      </c>
      <c r="J26" s="247">
        <v>0.49305555555555558</v>
      </c>
      <c r="K26" s="250">
        <f t="shared" si="0"/>
        <v>0</v>
      </c>
      <c r="L26" s="246">
        <f>J26+'Кон-ты'!$C$13</f>
        <v>0.5625</v>
      </c>
      <c r="M26" s="247">
        <v>0.55902777777777779</v>
      </c>
      <c r="N26" s="248">
        <f t="shared" si="1"/>
        <v>0</v>
      </c>
      <c r="O26" s="274">
        <v>1.25E-3</v>
      </c>
      <c r="P26" s="300">
        <v>1.3541666666666667E-3</v>
      </c>
      <c r="Q26" s="276" t="s">
        <v>842</v>
      </c>
      <c r="R26" s="305">
        <v>1.1458333333333333E-3</v>
      </c>
      <c r="S26" s="300">
        <v>1.3541666666666667E-3</v>
      </c>
      <c r="T26" s="275" t="s">
        <v>846</v>
      </c>
      <c r="U26" s="28">
        <f t="shared" si="2"/>
        <v>0</v>
      </c>
      <c r="V26" s="1">
        <f t="shared" si="3"/>
        <v>1.3414351851851853E-2</v>
      </c>
      <c r="W26" s="29"/>
      <c r="X26" s="308">
        <f t="shared" si="4"/>
        <v>1.3414351851851853E-2</v>
      </c>
      <c r="Y26" s="228">
        <v>23</v>
      </c>
      <c r="Z26" s="231">
        <f>LOOKUP(Y26,{1,2,3,4,5,6,7,8,9,10,11,12,13,14,15,16,17,18,19,20,21},{25,22,20,18,16,15,14,13,12,11,10,9,8,7,6,5,4,3,2,1,0})</f>
        <v>0</v>
      </c>
    </row>
    <row r="27" spans="1:26" ht="18.75" x14ac:dyDescent="0.25">
      <c r="A27" s="220">
        <v>24</v>
      </c>
      <c r="B27" s="222">
        <v>139</v>
      </c>
      <c r="C27" s="22" t="str">
        <f>VLOOKUP($B27,Спорт!$A:$J,2,FALSE)</f>
        <v>Демихов Тимофей</v>
      </c>
      <c r="D27" s="168" t="str">
        <f>VLOOKUP($B27,Спорт!$A:$J,5,FALSE)</f>
        <v>Husqvarna</v>
      </c>
      <c r="E27" s="225" t="s">
        <v>19</v>
      </c>
      <c r="F27" s="246">
        <f>'Кон-ты'!$C$19*1+6/1440</f>
        <v>0.42083333333333334</v>
      </c>
      <c r="G27" s="247">
        <v>0.42083333333333334</v>
      </c>
      <c r="H27" s="248">
        <f t="shared" si="5"/>
        <v>0</v>
      </c>
      <c r="I27" s="249">
        <f>G27+'Кон-ты'!$C$13</f>
        <v>0.49027777777777776</v>
      </c>
      <c r="J27" s="247">
        <v>0.49027777777777781</v>
      </c>
      <c r="K27" s="250">
        <f t="shared" si="0"/>
        <v>0</v>
      </c>
      <c r="L27" s="246">
        <f>J27+'Кон-ты'!$C$13</f>
        <v>0.55972222222222223</v>
      </c>
      <c r="M27" s="247">
        <v>0.56180555555555556</v>
      </c>
      <c r="N27" s="248">
        <f t="shared" si="1"/>
        <v>2.0833333333333259E-3</v>
      </c>
      <c r="O27" s="274">
        <v>1.4583333333333334E-3</v>
      </c>
      <c r="P27" s="300">
        <v>1.5972222222222223E-3</v>
      </c>
      <c r="Q27" s="276" t="s">
        <v>879</v>
      </c>
      <c r="R27" s="305">
        <v>1.4004629629629629E-3</v>
      </c>
      <c r="S27" s="300">
        <v>1.5393518518518519E-3</v>
      </c>
      <c r="T27" s="275" t="s">
        <v>884</v>
      </c>
      <c r="U27" s="28">
        <f t="shared" si="2"/>
        <v>2.0833333333333259E-3</v>
      </c>
      <c r="V27" s="1">
        <f t="shared" si="3"/>
        <v>1.170138888888889E-2</v>
      </c>
      <c r="W27" s="29"/>
      <c r="X27" s="308">
        <f t="shared" si="4"/>
        <v>1.3784722222222216E-2</v>
      </c>
      <c r="Y27" s="228">
        <v>24</v>
      </c>
      <c r="Z27" s="231">
        <f>LOOKUP(Y27,{1,2,3,4,5,6,7,8,9,10,11,12,13,14,15,16,17,18,19,20,21},{25,22,20,18,16,15,14,13,12,11,10,9,8,7,6,5,4,3,2,1,0})</f>
        <v>0</v>
      </c>
    </row>
    <row r="28" spans="1:26" ht="18.75" x14ac:dyDescent="0.25">
      <c r="A28" s="220">
        <v>25</v>
      </c>
      <c r="B28" s="222">
        <v>8</v>
      </c>
      <c r="C28" s="22" t="str">
        <f>VLOOKUP($B28,Спорт!$A:$J,2,FALSE)</f>
        <v>Шеин Николай</v>
      </c>
      <c r="D28" s="168" t="str">
        <f>VLOOKUP($B28,Спорт!$A:$J,5,FALSE)</f>
        <v>КТМ</v>
      </c>
      <c r="E28" s="225" t="s">
        <v>19</v>
      </c>
      <c r="F28" s="246">
        <f>'Кон-ты'!$C$19</f>
        <v>0.41666666666666669</v>
      </c>
      <c r="G28" s="247">
        <v>0.41666666666666669</v>
      </c>
      <c r="H28" s="248">
        <f t="shared" si="5"/>
        <v>0</v>
      </c>
      <c r="I28" s="249">
        <f>G28+'Кон-ты'!$C$13</f>
        <v>0.4861111111111111</v>
      </c>
      <c r="J28" s="247">
        <v>0.48680555555555555</v>
      </c>
      <c r="K28" s="250">
        <f t="shared" si="0"/>
        <v>6.9444444444444198E-4</v>
      </c>
      <c r="L28" s="246">
        <f>J28+'Кон-ты'!$C$13</f>
        <v>0.55625000000000002</v>
      </c>
      <c r="M28" s="247">
        <v>0.55972222222222223</v>
      </c>
      <c r="N28" s="248">
        <f t="shared" si="1"/>
        <v>3.4722222222222099E-3</v>
      </c>
      <c r="O28" s="274">
        <v>1.2962962962962963E-3</v>
      </c>
      <c r="P28" s="300">
        <v>1.261574074074074E-3</v>
      </c>
      <c r="Q28" s="276" t="s">
        <v>872</v>
      </c>
      <c r="R28" s="305">
        <v>1.5046296296296296E-3</v>
      </c>
      <c r="S28" s="300">
        <v>1.4004629629629629E-3</v>
      </c>
      <c r="T28" s="275" t="s">
        <v>772</v>
      </c>
      <c r="U28" s="28">
        <f t="shared" si="2"/>
        <v>4.1666666666666519E-3</v>
      </c>
      <c r="V28" s="1">
        <f t="shared" si="3"/>
        <v>1.0162037037037039E-2</v>
      </c>
      <c r="W28" s="29"/>
      <c r="X28" s="308">
        <f t="shared" si="4"/>
        <v>1.4328703703703691E-2</v>
      </c>
      <c r="Y28" s="228">
        <v>25</v>
      </c>
      <c r="Z28" s="231">
        <f>LOOKUP(Y28,{1,2,3,4,5,6,7,8,9,10,11,12,13,14,15,16,17,18,19,20,21},{25,22,20,18,16,15,14,13,12,11,10,9,8,7,6,5,4,3,2,1,0})</f>
        <v>0</v>
      </c>
    </row>
    <row r="29" spans="1:26" ht="18.75" x14ac:dyDescent="0.25">
      <c r="A29" s="220">
        <v>26</v>
      </c>
      <c r="B29" s="222">
        <v>224</v>
      </c>
      <c r="C29" s="22" t="str">
        <f>VLOOKUP($B29,Спорт!$A:$J,2,FALSE)</f>
        <v>Печерский Павел</v>
      </c>
      <c r="D29" s="168" t="str">
        <f>VLOOKUP($B29,Спорт!$A:$J,5,FALSE)</f>
        <v>КТМ</v>
      </c>
      <c r="E29" s="225" t="s">
        <v>19</v>
      </c>
      <c r="F29" s="246">
        <f>'Кон-ты'!$C$19*1+6/1440</f>
        <v>0.42083333333333334</v>
      </c>
      <c r="G29" s="247">
        <v>0.42083333333333334</v>
      </c>
      <c r="H29" s="248">
        <f t="shared" si="5"/>
        <v>0</v>
      </c>
      <c r="I29" s="249">
        <f>G29+'Кон-ты'!$C$13</f>
        <v>0.49027777777777776</v>
      </c>
      <c r="J29" s="247">
        <v>0.49374999999999997</v>
      </c>
      <c r="K29" s="250">
        <f t="shared" si="0"/>
        <v>3.4722222222222099E-3</v>
      </c>
      <c r="L29" s="246">
        <f>J29+'Кон-ты'!$C$13</f>
        <v>0.56319444444444444</v>
      </c>
      <c r="M29" s="247">
        <v>0.55833333333333335</v>
      </c>
      <c r="N29" s="248">
        <f t="shared" si="1"/>
        <v>0</v>
      </c>
      <c r="O29" s="274">
        <v>1.4120370370370369E-3</v>
      </c>
      <c r="P29" s="300">
        <v>1.3078703703703703E-3</v>
      </c>
      <c r="Q29" s="276" t="s">
        <v>791</v>
      </c>
      <c r="R29" s="305">
        <v>1.5162037037037036E-3</v>
      </c>
      <c r="S29" s="300">
        <v>1.3657407407407407E-3</v>
      </c>
      <c r="T29" s="275" t="s">
        <v>885</v>
      </c>
      <c r="U29" s="28">
        <f t="shared" si="2"/>
        <v>3.4722222222222099E-3</v>
      </c>
      <c r="V29" s="1">
        <f t="shared" si="3"/>
        <v>1.2037037037037035E-2</v>
      </c>
      <c r="W29" s="29"/>
      <c r="X29" s="308">
        <f t="shared" si="4"/>
        <v>1.5509259259259245E-2</v>
      </c>
      <c r="Y29" s="228">
        <v>26</v>
      </c>
      <c r="Z29" s="231">
        <f>LOOKUP(Y29,{1,2,3,4,5,6,7,8,9,10,11,12,13,14,15,16,17,18,19,20,21},{25,22,20,18,16,15,14,13,12,11,10,9,8,7,6,5,4,3,2,1,0})</f>
        <v>0</v>
      </c>
    </row>
    <row r="30" spans="1:26" ht="18.75" x14ac:dyDescent="0.25">
      <c r="A30" s="220">
        <v>27</v>
      </c>
      <c r="B30" s="222">
        <v>396</v>
      </c>
      <c r="C30" s="22" t="str">
        <f>VLOOKUP($B30,Спорт!$A:$J,2,FALSE)</f>
        <v>Гилязов Сергей</v>
      </c>
      <c r="D30" s="168" t="str">
        <f>VLOOKUP($B30,Спорт!$A:$J,5,FALSE)</f>
        <v>Husaberg</v>
      </c>
      <c r="E30" s="225" t="s">
        <v>28</v>
      </c>
      <c r="F30" s="246">
        <f>'Кон-ты'!$C$19*1+19/1440</f>
        <v>0.42986111111111114</v>
      </c>
      <c r="G30" s="247">
        <v>0.42986111111111108</v>
      </c>
      <c r="H30" s="248">
        <f t="shared" si="5"/>
        <v>0</v>
      </c>
      <c r="I30" s="249">
        <f>G30+'Кон-ты'!$C$13</f>
        <v>0.4993055555555555</v>
      </c>
      <c r="J30" s="247">
        <v>0.4993055555555555</v>
      </c>
      <c r="K30" s="250">
        <f t="shared" si="0"/>
        <v>0</v>
      </c>
      <c r="L30" s="246">
        <f>J30+'Кон-ты'!$C$13</f>
        <v>0.56874999999999998</v>
      </c>
      <c r="M30" s="247">
        <v>0.5708333333333333</v>
      </c>
      <c r="N30" s="248">
        <f t="shared" si="1"/>
        <v>2.0833333333333259E-3</v>
      </c>
      <c r="O30" s="274">
        <v>1.5046296296296296E-3</v>
      </c>
      <c r="P30" s="300">
        <v>1.4699074074074074E-3</v>
      </c>
      <c r="Q30" s="276" t="s">
        <v>857</v>
      </c>
      <c r="R30" s="305">
        <v>1.6550925925925926E-3</v>
      </c>
      <c r="S30" s="300">
        <v>1.4930555555555556E-3</v>
      </c>
      <c r="T30" s="275" t="s">
        <v>818</v>
      </c>
      <c r="U30" s="28">
        <f t="shared" si="2"/>
        <v>2.0833333333333259E-3</v>
      </c>
      <c r="V30" s="1">
        <f t="shared" si="3"/>
        <v>1.4108796296296296E-2</v>
      </c>
      <c r="W30" s="29"/>
      <c r="X30" s="308">
        <f t="shared" si="4"/>
        <v>1.6192129629629622E-2</v>
      </c>
      <c r="Y30" s="228">
        <v>27</v>
      </c>
      <c r="Z30" s="231">
        <f>LOOKUP(Y30,{1,2,3,4,5,6,7,8,9,10,11,12,13,14,15,16,17,18,19,20,21},{25,22,20,18,16,15,14,13,12,11,10,9,8,7,6,5,4,3,2,1,0})</f>
        <v>0</v>
      </c>
    </row>
    <row r="31" spans="1:26" ht="18.75" x14ac:dyDescent="0.25">
      <c r="A31" s="220">
        <v>28</v>
      </c>
      <c r="B31" s="222">
        <v>789</v>
      </c>
      <c r="C31" s="22" t="str">
        <f>VLOOKUP($B31,Спорт!$A:$J,2,FALSE)</f>
        <v>Костенко Дмитрий</v>
      </c>
      <c r="D31" s="168" t="str">
        <f>VLOOKUP($B31,Спорт!$A:$J,5,FALSE)</f>
        <v>КТМ</v>
      </c>
      <c r="E31" s="225" t="s">
        <v>28</v>
      </c>
      <c r="F31" s="246">
        <f>'Кон-ты'!$C$19*1+21/1440</f>
        <v>0.43125000000000002</v>
      </c>
      <c r="G31" s="247">
        <v>0.43124999999999997</v>
      </c>
      <c r="H31" s="248">
        <f t="shared" si="5"/>
        <v>0</v>
      </c>
      <c r="I31" s="249">
        <f>G31+'Кон-ты'!$C$13</f>
        <v>0.50069444444444444</v>
      </c>
      <c r="J31" s="247">
        <v>0.50138888888888888</v>
      </c>
      <c r="K31" s="250">
        <f t="shared" si="0"/>
        <v>6.9444444444444198E-4</v>
      </c>
      <c r="L31" s="246">
        <f>J31+'Кон-ты'!$C$13</f>
        <v>0.5708333333333333</v>
      </c>
      <c r="M31" s="247">
        <v>0.56388888888888888</v>
      </c>
      <c r="N31" s="248">
        <f t="shared" si="1"/>
        <v>0</v>
      </c>
      <c r="O31" s="274">
        <v>1.3657407407407407E-3</v>
      </c>
      <c r="P31" s="300">
        <v>1.2268518518518518E-3</v>
      </c>
      <c r="Q31" s="276" t="s">
        <v>860</v>
      </c>
      <c r="R31" s="305">
        <v>1.2268518518518518E-3</v>
      </c>
      <c r="S31" s="300">
        <v>1.2731481481481483E-3</v>
      </c>
      <c r="T31" s="275" t="s">
        <v>870</v>
      </c>
      <c r="U31" s="28">
        <f t="shared" si="2"/>
        <v>6.9444444444444198E-4</v>
      </c>
      <c r="V31" s="1">
        <f t="shared" si="3"/>
        <v>1.5972222222222224E-2</v>
      </c>
      <c r="W31" s="29"/>
      <c r="X31" s="308">
        <f t="shared" si="4"/>
        <v>1.6666666666666666E-2</v>
      </c>
      <c r="Y31" s="228">
        <v>28</v>
      </c>
      <c r="Z31" s="231">
        <f>LOOKUP(Y31,{1,2,3,4,5,6,7,8,9,10,11,12,13,14,15,16,17,18,19,20,21},{25,22,20,18,16,15,14,13,12,11,10,9,8,7,6,5,4,3,2,1,0})</f>
        <v>0</v>
      </c>
    </row>
    <row r="32" spans="1:26" ht="18.75" x14ac:dyDescent="0.25">
      <c r="A32" s="220">
        <v>29</v>
      </c>
      <c r="B32" s="222">
        <v>911</v>
      </c>
      <c r="C32" s="22" t="str">
        <f>VLOOKUP($B32,Спорт!$A:$J,2,FALSE)</f>
        <v>Головань Евгений</v>
      </c>
      <c r="D32" s="168" t="str">
        <f>VLOOKUP($B32,Спорт!$A:$J,5,FALSE)</f>
        <v>Husqvarna</v>
      </c>
      <c r="E32" s="225" t="s">
        <v>28</v>
      </c>
      <c r="F32" s="246">
        <f>'Кон-ты'!$C$19*1+21/1440</f>
        <v>0.43125000000000002</v>
      </c>
      <c r="G32" s="247">
        <v>0.43124999999999997</v>
      </c>
      <c r="H32" s="248">
        <f t="shared" si="5"/>
        <v>0</v>
      </c>
      <c r="I32" s="249">
        <f>G32+'Кон-ты'!$C$13</f>
        <v>0.50069444444444444</v>
      </c>
      <c r="J32" s="247">
        <v>0.50069444444444444</v>
      </c>
      <c r="K32" s="250">
        <f t="shared" si="0"/>
        <v>0</v>
      </c>
      <c r="L32" s="246">
        <f>J32+'Кон-ты'!$C$13</f>
        <v>0.57013888888888886</v>
      </c>
      <c r="M32" s="247">
        <v>0.56805555555555554</v>
      </c>
      <c r="N32" s="248">
        <f t="shared" si="1"/>
        <v>0</v>
      </c>
      <c r="O32" s="274">
        <v>1.5162037037037036E-3</v>
      </c>
      <c r="P32" s="300">
        <v>1.5509259259259259E-3</v>
      </c>
      <c r="Q32" s="276" t="s">
        <v>861</v>
      </c>
      <c r="R32" s="305">
        <v>1.9675925925925924E-3</v>
      </c>
      <c r="S32" s="300">
        <v>1.2847222222222223E-3</v>
      </c>
      <c r="T32" s="275" t="s">
        <v>871</v>
      </c>
      <c r="U32" s="28">
        <f t="shared" si="2"/>
        <v>0</v>
      </c>
      <c r="V32" s="1">
        <f t="shared" si="3"/>
        <v>1.6747685185185185E-2</v>
      </c>
      <c r="W32" s="29"/>
      <c r="X32" s="308">
        <f t="shared" si="4"/>
        <v>1.6747685185185185E-2</v>
      </c>
      <c r="Y32" s="228">
        <v>29</v>
      </c>
      <c r="Z32" s="231">
        <f>LOOKUP(Y32,{1,2,3,4,5,6,7,8,9,10,11,12,13,14,15,16,17,18,19,20,21},{25,22,20,18,16,15,14,13,12,11,10,9,8,7,6,5,4,3,2,1,0})</f>
        <v>0</v>
      </c>
    </row>
    <row r="33" spans="1:26" ht="18.75" x14ac:dyDescent="0.25">
      <c r="A33" s="220">
        <v>30</v>
      </c>
      <c r="B33" s="222">
        <v>117</v>
      </c>
      <c r="C33" s="22" t="str">
        <f>VLOOKUP($B33,Спорт!$A:$J,2,FALSE)</f>
        <v>Ковалев Евгений</v>
      </c>
      <c r="D33" s="168" t="str">
        <f>VLOOKUP($B33,Спорт!$A:$J,5,FALSE)</f>
        <v>Husqvarna</v>
      </c>
      <c r="E33" s="225" t="s">
        <v>28</v>
      </c>
      <c r="F33" s="246">
        <f>'Кон-ты'!$C$19*1+16/1440</f>
        <v>0.42777777777777781</v>
      </c>
      <c r="G33" s="247">
        <v>0.42777777777777781</v>
      </c>
      <c r="H33" s="248">
        <f t="shared" si="5"/>
        <v>0</v>
      </c>
      <c r="I33" s="249">
        <f>G33+'Кон-ты'!$C$13</f>
        <v>0.49722222222222223</v>
      </c>
      <c r="J33" s="247">
        <v>0.50347222222222221</v>
      </c>
      <c r="K33" s="250">
        <f t="shared" si="0"/>
        <v>6.2499999999999778E-3</v>
      </c>
      <c r="L33" s="246">
        <f>J33+'Кон-ты'!$C$13</f>
        <v>0.57291666666666663</v>
      </c>
      <c r="M33" s="247">
        <v>0.57777777777777783</v>
      </c>
      <c r="N33" s="248">
        <f t="shared" si="1"/>
        <v>4.8611111111112049E-3</v>
      </c>
      <c r="O33" s="274">
        <v>1.4004629629629629E-3</v>
      </c>
      <c r="P33" s="300">
        <v>1.3310185185185185E-3</v>
      </c>
      <c r="Q33" s="276" t="s">
        <v>853</v>
      </c>
      <c r="R33" s="305">
        <v>1.4583333333333334E-3</v>
      </c>
      <c r="S33" s="300">
        <v>1.3425925925925925E-3</v>
      </c>
      <c r="T33" s="275" t="s">
        <v>865</v>
      </c>
      <c r="U33" s="28">
        <f t="shared" si="2"/>
        <v>1.1111111111111183E-2</v>
      </c>
      <c r="V33" s="1">
        <f t="shared" si="3"/>
        <v>1.6689814814814814E-2</v>
      </c>
      <c r="W33" s="29"/>
      <c r="X33" s="308">
        <f t="shared" si="4"/>
        <v>2.7800925925925996E-2</v>
      </c>
      <c r="Y33" s="228">
        <v>30</v>
      </c>
      <c r="Z33" s="231">
        <f>LOOKUP(Y33,{1,2,3,4,5,6,7,8,9,10,11,12,13,14,15,16,17,18,19,20,21},{25,22,20,18,16,15,14,13,12,11,10,9,8,7,6,5,4,3,2,1,0})</f>
        <v>0</v>
      </c>
    </row>
    <row r="34" spans="1:26" ht="18.75" x14ac:dyDescent="0.25">
      <c r="A34" s="220">
        <v>31</v>
      </c>
      <c r="B34" s="222">
        <v>35</v>
      </c>
      <c r="C34" s="22" t="str">
        <f>VLOOKUP($B34,Спорт!$A:$J,2,FALSE)</f>
        <v>Широков Андрей</v>
      </c>
      <c r="D34" s="168" t="str">
        <f>VLOOKUP($B34,Спорт!$A:$J,5,FALSE)</f>
        <v>КТМ</v>
      </c>
      <c r="E34" s="225" t="s">
        <v>19</v>
      </c>
      <c r="F34" s="246">
        <f>'Кон-ты'!$C$19*1+1/1440</f>
        <v>0.41736111111111113</v>
      </c>
      <c r="G34" s="247">
        <v>0.41736111111111113</v>
      </c>
      <c r="H34" s="248">
        <f t="shared" si="5"/>
        <v>0</v>
      </c>
      <c r="I34" s="249">
        <f>G34+'Кон-ты'!$C$13</f>
        <v>0.48680555555555555</v>
      </c>
      <c r="J34" s="247">
        <v>0.48819444444444443</v>
      </c>
      <c r="K34" s="250">
        <f t="shared" si="0"/>
        <v>1.388888888888884E-3</v>
      </c>
      <c r="L34" s="246">
        <f>J34+'Кон-ты'!$C$13</f>
        <v>0.55763888888888891</v>
      </c>
      <c r="M34" s="247">
        <v>0.57013888888888886</v>
      </c>
      <c r="N34" s="248">
        <f t="shared" si="1"/>
        <v>1.2499999999999956E-2</v>
      </c>
      <c r="O34" s="274">
        <v>1.238425925925926E-3</v>
      </c>
      <c r="P34" s="300">
        <v>1.2268518518518518E-3</v>
      </c>
      <c r="Q34" s="276" t="s">
        <v>873</v>
      </c>
      <c r="R34" s="305">
        <v>1.2962962962962963E-3</v>
      </c>
      <c r="S34" s="300">
        <v>1.3078703703703703E-3</v>
      </c>
      <c r="T34" s="275" t="s">
        <v>881</v>
      </c>
      <c r="U34" s="28">
        <f t="shared" si="2"/>
        <v>1.388888888888884E-2</v>
      </c>
      <c r="V34" s="1">
        <f t="shared" si="3"/>
        <v>1.6886574074074075E-2</v>
      </c>
      <c r="W34" s="29">
        <v>2.7777777777777779E-3</v>
      </c>
      <c r="X34" s="308">
        <f t="shared" si="4"/>
        <v>3.3553240740740689E-2</v>
      </c>
      <c r="Y34" s="228">
        <v>31</v>
      </c>
      <c r="Z34" s="231">
        <f>LOOKUP(Y34,{1,2,3,4,5,6,7,8,9,10,11,12,13,14,15,16,17,18,19,20,21},{25,22,20,18,16,15,14,13,12,11,10,9,8,7,6,5,4,3,2,1,0})</f>
        <v>0</v>
      </c>
    </row>
    <row r="35" spans="1:26" ht="18.75" x14ac:dyDescent="0.25">
      <c r="A35" s="220">
        <v>32</v>
      </c>
      <c r="B35" s="222">
        <v>72</v>
      </c>
      <c r="C35" s="22" t="str">
        <f>VLOOKUP($B35,Спорт!$A:$J,2,FALSE)</f>
        <v>Купин Василий</v>
      </c>
      <c r="D35" s="168" t="str">
        <f>VLOOKUP($B35,Спорт!$A:$J,5,FALSE)</f>
        <v>КТМ</v>
      </c>
      <c r="E35" s="225" t="s">
        <v>28</v>
      </c>
      <c r="F35" s="246">
        <f>'Кон-ты'!$C$19*1+13/1440</f>
        <v>0.42569444444444449</v>
      </c>
      <c r="G35" s="247">
        <v>0.42569444444444443</v>
      </c>
      <c r="H35" s="248">
        <f t="shared" si="5"/>
        <v>0</v>
      </c>
      <c r="I35" s="249">
        <f>G35+'Кон-ты'!$C$13</f>
        <v>0.49513888888888885</v>
      </c>
      <c r="J35" s="247">
        <v>0.50624999999999998</v>
      </c>
      <c r="K35" s="250">
        <f t="shared" si="0"/>
        <v>1.1111111111111127E-2</v>
      </c>
      <c r="L35" s="246">
        <f>J35+'Кон-ты'!$C$13</f>
        <v>0.5756944444444444</v>
      </c>
      <c r="M35" s="247">
        <v>0.58680555555555558</v>
      </c>
      <c r="N35" s="248">
        <f t="shared" si="1"/>
        <v>1.1111111111111183E-2</v>
      </c>
      <c r="O35" s="274">
        <v>1.5972222222222223E-3</v>
      </c>
      <c r="P35" s="300">
        <v>1.7939814814814815E-3</v>
      </c>
      <c r="Q35" s="276" t="s">
        <v>852</v>
      </c>
      <c r="R35" s="305">
        <v>1.712962962962963E-3</v>
      </c>
      <c r="S35" s="300">
        <v>1.6898148148148148E-3</v>
      </c>
      <c r="T35" s="275" t="s">
        <v>863</v>
      </c>
      <c r="U35" s="28">
        <f t="shared" si="2"/>
        <v>2.222222222222231E-2</v>
      </c>
      <c r="V35" s="1">
        <f t="shared" si="3"/>
        <v>1.9861111111111107E-2</v>
      </c>
      <c r="W35" s="29"/>
      <c r="X35" s="308">
        <f t="shared" si="4"/>
        <v>4.2083333333333417E-2</v>
      </c>
      <c r="Y35" s="228">
        <v>32</v>
      </c>
      <c r="Z35" s="231">
        <f>LOOKUP(Y35,{1,2,3,4,5,6,7,8,9,10,11,12,13,14,15,16,17,18,19,20,21},{25,22,20,18,16,15,14,13,12,11,10,9,8,7,6,5,4,3,2,1,0})</f>
        <v>0</v>
      </c>
    </row>
    <row r="36" spans="1:26" ht="18.75" x14ac:dyDescent="0.25">
      <c r="A36" s="220">
        <v>33</v>
      </c>
      <c r="B36" s="222">
        <v>777</v>
      </c>
      <c r="C36" s="22" t="str">
        <f>VLOOKUP($B36,Спорт!$A:$J,2,FALSE)</f>
        <v>Глыженков Сергей</v>
      </c>
      <c r="D36" s="168" t="str">
        <f>VLOOKUP($B36,Спорт!$A:$J,5,FALSE)</f>
        <v>Gas Gas</v>
      </c>
      <c r="E36" s="225" t="s">
        <v>28</v>
      </c>
      <c r="F36" s="246">
        <f>'Кон-ты'!$C$19*1+20/1440</f>
        <v>0.43055555555555558</v>
      </c>
      <c r="G36" s="247">
        <v>0.43055555555555558</v>
      </c>
      <c r="H36" s="248">
        <f t="shared" si="5"/>
        <v>0</v>
      </c>
      <c r="I36" s="249">
        <f>G36+'Кон-ты'!$C$13</f>
        <v>0.5</v>
      </c>
      <c r="J36" s="247">
        <v>0.50208333333333333</v>
      </c>
      <c r="K36" s="250">
        <f t="shared" si="0"/>
        <v>2.0833333333333259E-3</v>
      </c>
      <c r="L36" s="246">
        <f>J36+'Кон-ты'!$C$13</f>
        <v>0.57152777777777775</v>
      </c>
      <c r="M36" s="247">
        <v>0.60763888888888895</v>
      </c>
      <c r="N36" s="248">
        <f t="shared" si="1"/>
        <v>3.6111111111111205E-2</v>
      </c>
      <c r="O36" s="274">
        <v>1.4583333333333334E-3</v>
      </c>
      <c r="P36" s="300">
        <v>2.0949074074074073E-3</v>
      </c>
      <c r="Q36" s="276" t="s">
        <v>859</v>
      </c>
      <c r="R36" s="305">
        <v>1.3888888888888889E-3</v>
      </c>
      <c r="S36" s="300">
        <v>1.3888888888888889E-3</v>
      </c>
      <c r="T36" s="275">
        <v>2.0486111111111111E-2</v>
      </c>
      <c r="U36" s="28">
        <f t="shared" si="2"/>
        <v>3.8194444444444531E-2</v>
      </c>
      <c r="V36" s="1">
        <f t="shared" si="3"/>
        <v>2.9270833333333333E-2</v>
      </c>
      <c r="W36" s="29"/>
      <c r="X36" s="308">
        <f t="shared" si="4"/>
        <v>6.746527777777786E-2</v>
      </c>
      <c r="Y36" s="228">
        <v>33</v>
      </c>
      <c r="Z36" s="231">
        <f>LOOKUP(Y36,{1,2,3,4,5,6,7,8,9,10,11,12,13,14,15,16,17,18,19,20,21},{25,22,20,18,16,15,14,13,12,11,10,9,8,7,6,5,4,3,2,1,0})</f>
        <v>0</v>
      </c>
    </row>
    <row r="37" spans="1:26" ht="18.75" x14ac:dyDescent="0.25">
      <c r="A37" s="220">
        <v>34</v>
      </c>
      <c r="B37" s="222">
        <v>575</v>
      </c>
      <c r="C37" s="22" t="str">
        <f>VLOOKUP($B37,Спорт!$A:$J,2,FALSE)</f>
        <v>Топчий Владимир</v>
      </c>
      <c r="D37" s="168" t="str">
        <f>VLOOKUP($B37,Спорт!$A:$J,5,FALSE)</f>
        <v>Kawasaki</v>
      </c>
      <c r="E37" s="225" t="s">
        <v>29</v>
      </c>
      <c r="F37" s="246">
        <f>'Кон-ты'!$C$19*1+12/1440</f>
        <v>0.42500000000000004</v>
      </c>
      <c r="G37" s="247">
        <v>0.42499999999999999</v>
      </c>
      <c r="H37" s="248">
        <f t="shared" si="5"/>
        <v>0</v>
      </c>
      <c r="I37" s="249">
        <f>G37+'Кон-ты'!$C$13</f>
        <v>0.49444444444444441</v>
      </c>
      <c r="J37" s="247">
        <v>0.5180555555555556</v>
      </c>
      <c r="K37" s="250">
        <f t="shared" si="0"/>
        <v>2.3611111111111194E-2</v>
      </c>
      <c r="L37" s="246">
        <f>J37+'Кон-ты'!$C$13</f>
        <v>0.58750000000000002</v>
      </c>
      <c r="M37" s="247" t="s">
        <v>576</v>
      </c>
      <c r="N37" s="248"/>
      <c r="O37" s="274">
        <v>1.6550925925925926E-3</v>
      </c>
      <c r="P37" s="300">
        <v>1.6666666666666668E-3</v>
      </c>
      <c r="Q37" s="276" t="s">
        <v>845</v>
      </c>
      <c r="R37" s="305">
        <v>1.5740740740740741E-3</v>
      </c>
      <c r="S37" s="300">
        <v>1.3194444444444445E-3</v>
      </c>
      <c r="T37" s="275" t="s">
        <v>850</v>
      </c>
      <c r="U37" s="28"/>
      <c r="V37" s="1"/>
      <c r="W37" s="29"/>
      <c r="X37" s="308"/>
      <c r="Y37" s="228" t="s">
        <v>576</v>
      </c>
      <c r="Z37" s="231"/>
    </row>
    <row r="38" spans="1:26" ht="18.75" x14ac:dyDescent="0.25">
      <c r="A38" s="220">
        <v>35</v>
      </c>
      <c r="B38" s="222">
        <v>116</v>
      </c>
      <c r="C38" s="22" t="str">
        <f>VLOOKUP($B38,Спорт!$A:$J,2,FALSE)</f>
        <v>Боровский Артем</v>
      </c>
      <c r="D38" s="168" t="str">
        <f>VLOOKUP($B38,Спорт!$A:$J,5,FALSE)</f>
        <v>КТМ</v>
      </c>
      <c r="E38" s="225" t="s">
        <v>28</v>
      </c>
      <c r="F38" s="246">
        <f>'Кон-ты'!$C$19*1+15/1440</f>
        <v>0.42708333333333337</v>
      </c>
      <c r="G38" s="247">
        <v>0.42708333333333331</v>
      </c>
      <c r="H38" s="248">
        <f t="shared" si="5"/>
        <v>0</v>
      </c>
      <c r="I38" s="249">
        <f>G38+'Кон-ты'!$C$13</f>
        <v>0.49652777777777773</v>
      </c>
      <c r="J38" s="247">
        <v>0.50972222222222219</v>
      </c>
      <c r="K38" s="250">
        <f t="shared" si="0"/>
        <v>1.3194444444444453E-2</v>
      </c>
      <c r="L38" s="246">
        <f>J38+'Кон-ты'!$C$13</f>
        <v>0.57916666666666661</v>
      </c>
      <c r="M38" s="247" t="s">
        <v>576</v>
      </c>
      <c r="N38" s="248"/>
      <c r="O38" s="274">
        <v>1.2847222222222223E-3</v>
      </c>
      <c r="P38" s="300">
        <v>1.5509259259259259E-3</v>
      </c>
      <c r="Q38" s="276" t="s">
        <v>789</v>
      </c>
      <c r="R38" s="305">
        <v>1.5509259259259259E-3</v>
      </c>
      <c r="S38" s="300"/>
      <c r="T38" s="275" t="s">
        <v>850</v>
      </c>
      <c r="U38" s="28"/>
      <c r="V38" s="1"/>
      <c r="W38" s="29"/>
      <c r="X38" s="308"/>
      <c r="Y38" s="228" t="s">
        <v>576</v>
      </c>
      <c r="Z38" s="231"/>
    </row>
    <row r="39" spans="1:26" ht="18.75" x14ac:dyDescent="0.25">
      <c r="A39" s="220">
        <v>36</v>
      </c>
      <c r="B39" s="222">
        <v>191</v>
      </c>
      <c r="C39" s="22" t="str">
        <f>VLOOKUP($B39,Спорт!$A:$J,2,FALSE)</f>
        <v>Друшляков Роман</v>
      </c>
      <c r="D39" s="168" t="str">
        <f>VLOOKUP($B39,Спорт!$A:$J,5,FALSE)</f>
        <v>Husqvarna</v>
      </c>
      <c r="E39" s="225" t="s">
        <v>28</v>
      </c>
      <c r="F39" s="246">
        <f>'Кон-ты'!$C$19*1+17/1440</f>
        <v>0.42847222222222225</v>
      </c>
      <c r="G39" s="247">
        <v>0.4284722222222222</v>
      </c>
      <c r="H39" s="248">
        <f t="shared" si="5"/>
        <v>0</v>
      </c>
      <c r="I39" s="249">
        <f>G39+'Кон-ты'!$C$13</f>
        <v>0.49791666666666662</v>
      </c>
      <c r="J39" s="247">
        <v>0.5229166666666667</v>
      </c>
      <c r="K39" s="250">
        <f t="shared" si="0"/>
        <v>2.5000000000000078E-2</v>
      </c>
      <c r="L39" s="246">
        <f>J39+'Кон-ты'!$C$13</f>
        <v>0.59236111111111112</v>
      </c>
      <c r="M39" s="247" t="s">
        <v>576</v>
      </c>
      <c r="N39" s="248"/>
      <c r="O39" s="274">
        <v>1.3657407407407407E-3</v>
      </c>
      <c r="P39" s="300">
        <v>1.4004629629629629E-3</v>
      </c>
      <c r="Q39" s="276" t="s">
        <v>856</v>
      </c>
      <c r="R39" s="305"/>
      <c r="S39" s="300"/>
      <c r="T39" s="275" t="s">
        <v>850</v>
      </c>
      <c r="U39" s="28"/>
      <c r="V39" s="1"/>
      <c r="W39" s="29"/>
      <c r="X39" s="308"/>
      <c r="Y39" s="228" t="s">
        <v>576</v>
      </c>
      <c r="Z39" s="231"/>
    </row>
    <row r="40" spans="1:26" ht="18.75" x14ac:dyDescent="0.25">
      <c r="A40" s="220">
        <v>37</v>
      </c>
      <c r="B40" s="222">
        <v>32</v>
      </c>
      <c r="C40" s="22" t="str">
        <f>VLOOKUP($B40,Спорт!$A:$J,2,FALSE)</f>
        <v>Пустошкин Дан</v>
      </c>
      <c r="D40" s="168" t="str">
        <f>VLOOKUP($B40,Спорт!$A:$J,5,FALSE)</f>
        <v>Gas Gas</v>
      </c>
      <c r="E40" s="225" t="s">
        <v>19</v>
      </c>
      <c r="F40" s="246">
        <f>'Кон-ты'!$C$19*1+1/1440</f>
        <v>0.41736111111111113</v>
      </c>
      <c r="G40" s="247">
        <v>0.43333333333333335</v>
      </c>
      <c r="H40" s="248">
        <f t="shared" si="5"/>
        <v>1.5972222222222221E-2</v>
      </c>
      <c r="I40" s="249">
        <f>G40+'Кон-ты'!$C$13</f>
        <v>0.50277777777777777</v>
      </c>
      <c r="J40" s="247" t="s">
        <v>576</v>
      </c>
      <c r="K40" s="250"/>
      <c r="L40" s="246"/>
      <c r="M40" s="247"/>
      <c r="N40" s="248"/>
      <c r="O40" s="274">
        <v>1.2037037037037038E-3</v>
      </c>
      <c r="P40" s="300">
        <v>2.3379629629629631E-3</v>
      </c>
      <c r="Q40" s="276"/>
      <c r="R40" s="305"/>
      <c r="S40" s="300"/>
      <c r="T40" s="275"/>
      <c r="U40" s="28"/>
      <c r="V40" s="1"/>
      <c r="W40" s="29"/>
      <c r="X40" s="308"/>
      <c r="Y40" s="228" t="s">
        <v>576</v>
      </c>
      <c r="Z40" s="231"/>
    </row>
    <row r="41" spans="1:26" ht="19.5" thickBot="1" x14ac:dyDescent="0.3">
      <c r="A41" s="220">
        <v>38</v>
      </c>
      <c r="B41" s="223">
        <v>450</v>
      </c>
      <c r="C41" s="23" t="str">
        <f>VLOOKUP($B41,Спорт!$A:$J,2,FALSE)</f>
        <v>Королев Владимир</v>
      </c>
      <c r="D41" s="302" t="str">
        <f>VLOOKUP($B41,Спорт!$A:$J,5,FALSE)</f>
        <v>КТМ</v>
      </c>
      <c r="E41" s="226" t="s">
        <v>19</v>
      </c>
      <c r="F41" s="285">
        <f>'Кон-ты'!$C$19*1+7/1440</f>
        <v>0.42152777777777778</v>
      </c>
      <c r="G41" s="286">
        <v>0.42152777777777778</v>
      </c>
      <c r="H41" s="287">
        <f t="shared" si="5"/>
        <v>0</v>
      </c>
      <c r="I41" s="288">
        <f>G41+'Кон-ты'!$C$13</f>
        <v>0.4909722222222222</v>
      </c>
      <c r="J41" s="286" t="s">
        <v>576</v>
      </c>
      <c r="K41" s="289"/>
      <c r="L41" s="285"/>
      <c r="M41" s="286"/>
      <c r="N41" s="287"/>
      <c r="O41" s="290">
        <v>1.8518518518518519E-3</v>
      </c>
      <c r="P41" s="303">
        <v>7.2337962962962963E-3</v>
      </c>
      <c r="Q41" s="292"/>
      <c r="R41" s="306"/>
      <c r="S41" s="303"/>
      <c r="T41" s="291"/>
      <c r="U41" s="30"/>
      <c r="V41" s="12"/>
      <c r="W41" s="31"/>
      <c r="X41" s="309"/>
      <c r="Y41" s="229" t="s">
        <v>576</v>
      </c>
      <c r="Z41" s="231"/>
    </row>
  </sheetData>
  <sortState ref="B37:Y41">
    <sortCondition ref="M37:M41"/>
  </sortState>
  <mergeCells count="18">
    <mergeCell ref="A1:A3"/>
    <mergeCell ref="B1:B3"/>
    <mergeCell ref="C1:C3"/>
    <mergeCell ref="D1:D3"/>
    <mergeCell ref="E1:E3"/>
    <mergeCell ref="F1:H2"/>
    <mergeCell ref="I1:K2"/>
    <mergeCell ref="L1:N2"/>
    <mergeCell ref="O1:Q1"/>
    <mergeCell ref="R1:T1"/>
    <mergeCell ref="Z1:Z3"/>
    <mergeCell ref="O2:Q2"/>
    <mergeCell ref="R2:T2"/>
    <mergeCell ref="U1:U3"/>
    <mergeCell ref="V1:V3"/>
    <mergeCell ref="W1:W3"/>
    <mergeCell ref="X1:X3"/>
    <mergeCell ref="Y1:Y3"/>
  </mergeCells>
  <printOptions horizontalCentered="1"/>
  <pageMargins left="0.11811023622047245" right="0.11811023622047245" top="0.15748031496062992" bottom="0.15748031496062992" header="0" footer="0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B33"/>
  <sheetViews>
    <sheetView tabSelected="1" zoomScale="85" zoomScaleNormal="85" workbookViewId="0">
      <selection activeCell="F15" sqref="F15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23.28515625" customWidth="1"/>
    <col min="6" max="6" width="17" style="120" customWidth="1"/>
    <col min="7" max="7" width="15.7109375" customWidth="1"/>
    <col min="8" max="8" width="12" customWidth="1"/>
    <col min="9" max="9" width="21.5703125" customWidth="1"/>
    <col min="10" max="10" width="0.5703125" customWidth="1"/>
    <col min="11" max="11" width="13.7109375" hidden="1" customWidth="1"/>
  </cols>
  <sheetData>
    <row r="1" spans="1:28" ht="91.5" customHeight="1" x14ac:dyDescent="0.25">
      <c r="A1" s="100"/>
      <c r="B1" s="100"/>
      <c r="C1" s="101"/>
      <c r="D1" s="483"/>
      <c r="E1" s="483"/>
      <c r="F1" s="483"/>
      <c r="G1" s="101"/>
      <c r="H1" s="101"/>
      <c r="I1" s="101"/>
      <c r="J1" s="101"/>
      <c r="K1" s="101"/>
    </row>
    <row r="2" spans="1:28" ht="22.5" customHeight="1" thickBot="1" x14ac:dyDescent="0.3">
      <c r="A2" s="121"/>
      <c r="B2" s="121"/>
      <c r="C2" s="125"/>
      <c r="D2" s="483"/>
      <c r="E2" s="483"/>
      <c r="F2" s="483"/>
      <c r="G2" s="121"/>
      <c r="H2" s="121"/>
      <c r="I2" s="121"/>
      <c r="J2" s="121"/>
      <c r="K2" s="121"/>
    </row>
    <row r="3" spans="1:28" ht="77.25" customHeight="1" thickTop="1" thickBot="1" x14ac:dyDescent="0.3">
      <c r="A3" s="510" t="s">
        <v>1097</v>
      </c>
      <c r="B3" s="511"/>
      <c r="C3" s="511"/>
      <c r="D3" s="511"/>
      <c r="E3" s="512"/>
      <c r="F3" s="513" t="s">
        <v>1104</v>
      </c>
      <c r="G3" s="513"/>
      <c r="H3" s="513"/>
      <c r="I3" s="480" t="s">
        <v>1103</v>
      </c>
      <c r="J3" s="481"/>
      <c r="K3" s="482"/>
    </row>
    <row r="4" spans="1:28" ht="22.5" customHeight="1" thickTop="1" thickBot="1" x14ac:dyDescent="0.3">
      <c r="A4" s="418" t="s">
        <v>569</v>
      </c>
      <c r="B4" s="419"/>
      <c r="C4" s="419"/>
      <c r="D4" s="419"/>
      <c r="E4" s="420"/>
      <c r="F4" s="514" t="s">
        <v>570</v>
      </c>
      <c r="G4" s="514"/>
      <c r="H4" s="514"/>
      <c r="I4" s="418" t="s">
        <v>571</v>
      </c>
      <c r="J4" s="419"/>
      <c r="K4" s="420"/>
    </row>
    <row r="5" spans="1:28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28" ht="20.25" x14ac:dyDescent="0.25">
      <c r="A6" s="487" t="s">
        <v>578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</row>
    <row r="7" spans="1:28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28" ht="17.25" customHeight="1" thickTop="1" thickBot="1" x14ac:dyDescent="0.3">
      <c r="A8" s="488" t="s">
        <v>579</v>
      </c>
      <c r="B8" s="491" t="s">
        <v>38</v>
      </c>
      <c r="C8" s="494" t="s">
        <v>580</v>
      </c>
      <c r="D8" s="497" t="s">
        <v>581</v>
      </c>
      <c r="E8" s="484" t="s">
        <v>582</v>
      </c>
      <c r="F8" s="484" t="s">
        <v>583</v>
      </c>
      <c r="G8" s="500" t="s">
        <v>1095</v>
      </c>
      <c r="H8" s="501"/>
      <c r="I8" s="502" t="s">
        <v>586</v>
      </c>
    </row>
    <row r="9" spans="1:28" ht="15" customHeight="1" x14ac:dyDescent="0.25">
      <c r="A9" s="489"/>
      <c r="B9" s="492"/>
      <c r="C9" s="495"/>
      <c r="D9" s="498"/>
      <c r="E9" s="485"/>
      <c r="F9" s="485"/>
      <c r="G9" s="505" t="s">
        <v>17</v>
      </c>
      <c r="H9" s="508" t="s">
        <v>18</v>
      </c>
      <c r="I9" s="503"/>
    </row>
    <row r="10" spans="1:28" ht="15.75" customHeight="1" thickBot="1" x14ac:dyDescent="0.3">
      <c r="A10" s="490"/>
      <c r="B10" s="493"/>
      <c r="C10" s="496"/>
      <c r="D10" s="499"/>
      <c r="E10" s="486"/>
      <c r="F10" s="486"/>
      <c r="G10" s="506"/>
      <c r="H10" s="509"/>
      <c r="I10" s="504"/>
    </row>
    <row r="11" spans="1:28" ht="23.25" customHeight="1" thickTop="1" thickBot="1" x14ac:dyDescent="0.35">
      <c r="A11" s="132">
        <v>1</v>
      </c>
      <c r="B11" s="525">
        <v>866</v>
      </c>
      <c r="C11" s="525" t="s">
        <v>1099</v>
      </c>
      <c r="D11" s="525"/>
      <c r="E11" s="525" t="s">
        <v>1100</v>
      </c>
      <c r="F11" s="525" t="s">
        <v>1102</v>
      </c>
      <c r="G11" s="411">
        <v>1</v>
      </c>
      <c r="H11" s="412">
        <v>25</v>
      </c>
      <c r="I11" s="141">
        <f>H11</f>
        <v>25</v>
      </c>
    </row>
    <row r="12" spans="1:28" ht="24" thickTop="1" thickBot="1" x14ac:dyDescent="0.35">
      <c r="A12" s="132">
        <v>2</v>
      </c>
      <c r="B12" s="525">
        <v>314</v>
      </c>
      <c r="C12" s="525" t="s">
        <v>1105</v>
      </c>
      <c r="D12" s="525"/>
      <c r="E12" s="525" t="s">
        <v>1106</v>
      </c>
      <c r="F12" s="525" t="s">
        <v>683</v>
      </c>
      <c r="G12" s="411">
        <v>2</v>
      </c>
      <c r="H12" s="413">
        <v>22</v>
      </c>
      <c r="I12" s="141">
        <f t="shared" ref="I12:I14" si="0">H12</f>
        <v>22</v>
      </c>
      <c r="U12" s="520"/>
      <c r="V12" s="520"/>
      <c r="W12" s="520"/>
      <c r="X12" s="520"/>
      <c r="Y12" s="520"/>
      <c r="Z12" s="520"/>
      <c r="AA12" s="520"/>
      <c r="AB12" s="520"/>
    </row>
    <row r="13" spans="1:28" ht="22.5" customHeight="1" thickTop="1" thickBot="1" x14ac:dyDescent="0.35">
      <c r="A13" s="132">
        <v>3</v>
      </c>
      <c r="B13" s="525">
        <v>305</v>
      </c>
      <c r="C13" s="525" t="s">
        <v>1098</v>
      </c>
      <c r="D13" s="525"/>
      <c r="E13" s="525" t="s">
        <v>1096</v>
      </c>
      <c r="F13" s="525" t="s">
        <v>1101</v>
      </c>
      <c r="G13" s="411">
        <v>3</v>
      </c>
      <c r="H13" s="413">
        <v>20</v>
      </c>
      <c r="I13" s="141">
        <f t="shared" si="0"/>
        <v>20</v>
      </c>
      <c r="U13" s="520"/>
      <c r="V13" s="521"/>
      <c r="W13" s="522"/>
      <c r="X13" s="523"/>
      <c r="Y13" s="521"/>
      <c r="Z13" s="521"/>
      <c r="AA13" s="520"/>
      <c r="AB13" s="520"/>
    </row>
    <row r="14" spans="1:28" ht="33" customHeight="1" thickTop="1" thickBot="1" x14ac:dyDescent="0.35">
      <c r="A14" s="132">
        <v>4</v>
      </c>
      <c r="B14" s="525">
        <v>307</v>
      </c>
      <c r="C14" s="525" t="s">
        <v>1107</v>
      </c>
      <c r="D14" s="525"/>
      <c r="E14" s="525" t="s">
        <v>1108</v>
      </c>
      <c r="F14" s="526" t="s">
        <v>1113</v>
      </c>
      <c r="G14" s="411">
        <v>4</v>
      </c>
      <c r="H14" s="413">
        <v>18</v>
      </c>
      <c r="I14" s="141">
        <f t="shared" si="0"/>
        <v>18</v>
      </c>
      <c r="U14" s="520"/>
      <c r="V14" s="521"/>
      <c r="W14" s="522"/>
      <c r="X14" s="524"/>
      <c r="Y14" s="521"/>
      <c r="Z14" s="521"/>
      <c r="AA14" s="520"/>
      <c r="AB14" s="520"/>
    </row>
    <row r="15" spans="1:28" ht="33" customHeight="1" thickTop="1" thickBot="1" x14ac:dyDescent="0.35">
      <c r="A15" s="132">
        <v>5</v>
      </c>
      <c r="B15" s="525">
        <v>306</v>
      </c>
      <c r="C15" s="525" t="s">
        <v>1109</v>
      </c>
      <c r="D15" s="525"/>
      <c r="E15" s="525" t="s">
        <v>1110</v>
      </c>
      <c r="F15" s="525" t="s">
        <v>1114</v>
      </c>
      <c r="G15" s="411">
        <v>5</v>
      </c>
      <c r="H15" s="413">
        <v>16</v>
      </c>
      <c r="I15" s="141">
        <f t="shared" ref="I15:I16" si="1">H15</f>
        <v>16</v>
      </c>
      <c r="U15" s="520"/>
      <c r="V15" s="521"/>
      <c r="W15" s="522"/>
      <c r="X15" s="523"/>
      <c r="Y15" s="521"/>
      <c r="Z15" s="521"/>
      <c r="AA15" s="520"/>
      <c r="AB15" s="520"/>
    </row>
    <row r="16" spans="1:28" ht="33" customHeight="1" thickTop="1" thickBot="1" x14ac:dyDescent="0.35">
      <c r="A16" s="132">
        <v>6</v>
      </c>
      <c r="B16" s="525">
        <v>311</v>
      </c>
      <c r="C16" s="525" t="s">
        <v>1111</v>
      </c>
      <c r="D16" s="525"/>
      <c r="E16" s="525" t="s">
        <v>1112</v>
      </c>
      <c r="F16" s="525" t="s">
        <v>1102</v>
      </c>
      <c r="G16" s="411">
        <v>6</v>
      </c>
      <c r="H16" s="413">
        <v>15</v>
      </c>
      <c r="I16" s="141">
        <f t="shared" si="1"/>
        <v>15</v>
      </c>
      <c r="U16" s="520"/>
      <c r="V16" s="521"/>
      <c r="W16" s="522"/>
      <c r="X16" s="523"/>
      <c r="Y16" s="521"/>
      <c r="Z16" s="521"/>
      <c r="AA16" s="520"/>
      <c r="AB16" s="520"/>
    </row>
    <row r="17" spans="1:28" ht="22.5" customHeight="1" x14ac:dyDescent="0.25">
      <c r="U17" s="520"/>
      <c r="V17" s="521"/>
      <c r="W17" s="522"/>
      <c r="X17" s="523"/>
      <c r="Y17" s="521"/>
      <c r="Z17" s="521"/>
      <c r="AA17" s="520"/>
      <c r="AB17" s="520"/>
    </row>
    <row r="18" spans="1:28" x14ac:dyDescent="0.25">
      <c r="U18" s="520"/>
      <c r="V18" s="520"/>
      <c r="W18" s="520"/>
      <c r="X18" s="520"/>
      <c r="Y18" s="520"/>
      <c r="Z18" s="520"/>
      <c r="AA18" s="520"/>
      <c r="AB18" s="520"/>
    </row>
    <row r="19" spans="1:28" ht="21" x14ac:dyDescent="0.35">
      <c r="A19" s="507" t="s">
        <v>1094</v>
      </c>
      <c r="B19" s="507"/>
      <c r="C19" s="507"/>
      <c r="D19" s="507"/>
      <c r="F19" s="410"/>
      <c r="G19" s="268"/>
    </row>
    <row r="20" spans="1:28" ht="20.25" x14ac:dyDescent="0.3">
      <c r="A20" s="114" t="s">
        <v>1092</v>
      </c>
      <c r="B20" s="114"/>
      <c r="C20" s="115"/>
      <c r="D20" s="114"/>
    </row>
    <row r="21" spans="1:28" ht="20.25" x14ac:dyDescent="0.3">
      <c r="A21" s="114"/>
      <c r="B21" s="114"/>
      <c r="C21" s="115"/>
      <c r="D21" s="114"/>
    </row>
    <row r="22" spans="1:28" ht="20.25" customHeight="1" x14ac:dyDescent="0.35">
      <c r="A22" s="114" t="s">
        <v>1093</v>
      </c>
      <c r="B22" s="114"/>
      <c r="C22" s="115"/>
      <c r="D22" s="114"/>
      <c r="F22" s="268"/>
      <c r="G22" s="268"/>
    </row>
    <row r="23" spans="1:28" ht="20.25" x14ac:dyDescent="0.3">
      <c r="A23" s="114" t="s">
        <v>1092</v>
      </c>
    </row>
    <row r="24" spans="1:28" ht="15" customHeight="1" x14ac:dyDescent="0.25"/>
    <row r="26" spans="1:28" ht="15" customHeight="1" x14ac:dyDescent="0.25"/>
    <row r="28" spans="1:28" ht="15" customHeight="1" x14ac:dyDescent="0.25"/>
    <row r="30" spans="1:28" ht="15" customHeight="1" x14ac:dyDescent="0.25"/>
    <row r="31" spans="1:28" ht="20.25" customHeight="1" x14ac:dyDescent="0.25"/>
    <row r="32" spans="1:28" ht="20.25" customHeight="1" x14ac:dyDescent="0.25"/>
    <row r="33" ht="20.25" customHeight="1" x14ac:dyDescent="0.25"/>
  </sheetData>
  <sortState ref="B12:K54">
    <sortCondition descending="1" ref="I12:I54"/>
  </sortState>
  <mergeCells count="19">
    <mergeCell ref="A19:D19"/>
    <mergeCell ref="H9:H10"/>
    <mergeCell ref="A3:E3"/>
    <mergeCell ref="A4:E4"/>
    <mergeCell ref="F3:H3"/>
    <mergeCell ref="F4:H4"/>
    <mergeCell ref="I3:K3"/>
    <mergeCell ref="I4:K4"/>
    <mergeCell ref="D1:F2"/>
    <mergeCell ref="E8:E10"/>
    <mergeCell ref="A6:K6"/>
    <mergeCell ref="A8:A10"/>
    <mergeCell ref="B8:B10"/>
    <mergeCell ref="C8:C10"/>
    <mergeCell ref="D8:D10"/>
    <mergeCell ref="F8:F10"/>
    <mergeCell ref="G8:H8"/>
    <mergeCell ref="I8:I10"/>
    <mergeCell ref="G9:G10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51"/>
  <sheetViews>
    <sheetView view="pageBreakPreview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2" width="13.7109375" customWidth="1"/>
  </cols>
  <sheetData>
    <row r="1" spans="1:12" ht="91.5" customHeight="1" x14ac:dyDescent="0.25">
      <c r="A1" s="100"/>
      <c r="B1" s="100"/>
      <c r="C1" s="101"/>
      <c r="D1" s="483"/>
      <c r="E1" s="483"/>
      <c r="F1" s="483"/>
      <c r="G1" s="101"/>
      <c r="H1" s="101"/>
      <c r="I1" s="101"/>
      <c r="J1" s="101"/>
      <c r="K1" s="101"/>
      <c r="L1" s="101"/>
    </row>
    <row r="2" spans="1:12" ht="22.5" customHeight="1" thickBot="1" x14ac:dyDescent="0.3">
      <c r="A2" s="121"/>
      <c r="B2" s="121"/>
      <c r="C2" s="125"/>
      <c r="D2" s="483"/>
      <c r="E2" s="483"/>
      <c r="F2" s="483"/>
      <c r="G2" s="121"/>
      <c r="H2" s="121"/>
      <c r="I2" s="121"/>
      <c r="J2" s="121"/>
      <c r="K2" s="121"/>
      <c r="L2" s="121"/>
    </row>
    <row r="3" spans="1:12" ht="77.25" customHeight="1" thickTop="1" thickBot="1" x14ac:dyDescent="0.3">
      <c r="A3" s="515" t="str">
        <f>'Кон-ты'!F9</f>
        <v>Кубок Саратовской области. Эндуро на мотоциклах - экстрим. Класс "Хобби"</v>
      </c>
      <c r="B3" s="515"/>
      <c r="C3" s="515"/>
      <c r="D3" s="515"/>
      <c r="E3" s="515"/>
      <c r="F3" s="513" t="str">
        <f>'Кон-ты'!F21</f>
        <v>Саратовская область, Вольский район</v>
      </c>
      <c r="G3" s="513"/>
      <c r="H3" s="513"/>
      <c r="I3" s="513"/>
      <c r="J3" s="480" t="str">
        <f>'Кон-ты'!F18</f>
        <v>05-07 июля 2019 года</v>
      </c>
      <c r="K3" s="481"/>
      <c r="L3" s="482"/>
    </row>
    <row r="4" spans="1:12" ht="22.5" customHeight="1" thickTop="1" thickBot="1" x14ac:dyDescent="0.3">
      <c r="A4" s="514" t="s">
        <v>569</v>
      </c>
      <c r="B4" s="514"/>
      <c r="C4" s="514"/>
      <c r="D4" s="514"/>
      <c r="E4" s="514"/>
      <c r="F4" s="514" t="s">
        <v>570</v>
      </c>
      <c r="G4" s="514"/>
      <c r="H4" s="514"/>
      <c r="I4" s="514"/>
      <c r="J4" s="418" t="s">
        <v>571</v>
      </c>
      <c r="K4" s="419"/>
      <c r="L4" s="420"/>
    </row>
    <row r="5" spans="1:12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20.25" x14ac:dyDescent="0.25">
      <c r="A6" s="487" t="s">
        <v>578</v>
      </c>
      <c r="B6" s="487"/>
      <c r="C6" s="487"/>
      <c r="D6" s="487"/>
      <c r="E6" s="487"/>
      <c r="F6" s="487"/>
      <c r="G6" s="487"/>
    </row>
    <row r="7" spans="1:12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  <c r="L7" s="103"/>
    </row>
    <row r="8" spans="1:12" ht="17.25" customHeight="1" thickTop="1" thickBot="1" x14ac:dyDescent="0.3">
      <c r="A8" s="488" t="s">
        <v>1065</v>
      </c>
      <c r="B8" s="491" t="s">
        <v>38</v>
      </c>
      <c r="C8" s="494" t="s">
        <v>580</v>
      </c>
      <c r="D8" s="497" t="s">
        <v>581</v>
      </c>
      <c r="E8" s="484" t="s">
        <v>582</v>
      </c>
      <c r="F8" s="484" t="s">
        <v>583</v>
      </c>
      <c r="G8" s="500" t="s">
        <v>584</v>
      </c>
      <c r="H8" s="501"/>
      <c r="I8" s="518" t="s">
        <v>585</v>
      </c>
      <c r="J8" s="519"/>
      <c r="K8" s="502" t="s">
        <v>586</v>
      </c>
      <c r="L8" s="502" t="s">
        <v>17</v>
      </c>
    </row>
    <row r="9" spans="1:12" ht="15" customHeight="1" x14ac:dyDescent="0.25">
      <c r="A9" s="489"/>
      <c r="B9" s="492"/>
      <c r="C9" s="495"/>
      <c r="D9" s="498"/>
      <c r="E9" s="485"/>
      <c r="F9" s="485"/>
      <c r="G9" s="505" t="s">
        <v>17</v>
      </c>
      <c r="H9" s="508" t="s">
        <v>18</v>
      </c>
      <c r="I9" s="505" t="s">
        <v>17</v>
      </c>
      <c r="J9" s="516" t="s">
        <v>18</v>
      </c>
      <c r="K9" s="503"/>
      <c r="L9" s="503"/>
    </row>
    <row r="10" spans="1:12" ht="15.75" customHeight="1" thickBot="1" x14ac:dyDescent="0.3">
      <c r="A10" s="490"/>
      <c r="B10" s="493"/>
      <c r="C10" s="496"/>
      <c r="D10" s="499"/>
      <c r="E10" s="486"/>
      <c r="F10" s="486"/>
      <c r="G10" s="506"/>
      <c r="H10" s="509"/>
      <c r="I10" s="506"/>
      <c r="J10" s="517"/>
      <c r="K10" s="504"/>
      <c r="L10" s="504"/>
    </row>
    <row r="11" spans="1:12" ht="23.25" thickTop="1" x14ac:dyDescent="0.25">
      <c r="A11" s="132">
        <v>1</v>
      </c>
      <c r="B11" s="109" t="s">
        <v>1019</v>
      </c>
      <c r="C11" s="315" t="s">
        <v>1020</v>
      </c>
      <c r="D11" s="109" t="s">
        <v>65</v>
      </c>
      <c r="E11" s="110" t="s">
        <v>1055</v>
      </c>
      <c r="F11" s="110" t="s">
        <v>683</v>
      </c>
      <c r="G11" s="135">
        <v>2</v>
      </c>
      <c r="H11" s="135">
        <f>LOOKUP(G11,'Кон-ты'!$I$3:$I$26,'Кон-ты'!$K$3:$K$26)</f>
        <v>22</v>
      </c>
      <c r="I11" s="135">
        <v>1</v>
      </c>
      <c r="J11" s="136">
        <f>LOOKUP(I11,'Кон-ты'!$I$3:$I$26,'Кон-ты'!$K$3:$K$26)</f>
        <v>25</v>
      </c>
      <c r="K11" s="141">
        <f>H11+J11</f>
        <v>47</v>
      </c>
      <c r="L11" s="141">
        <v>1</v>
      </c>
    </row>
    <row r="12" spans="1:12" ht="22.5" x14ac:dyDescent="0.25">
      <c r="A12" s="133">
        <v>2</v>
      </c>
      <c r="B12" s="104" t="s">
        <v>1018</v>
      </c>
      <c r="C12" s="312" t="s">
        <v>911</v>
      </c>
      <c r="D12" s="104" t="s">
        <v>65</v>
      </c>
      <c r="E12" s="105" t="s">
        <v>1017</v>
      </c>
      <c r="F12" s="110" t="s">
        <v>71</v>
      </c>
      <c r="G12" s="137">
        <v>1</v>
      </c>
      <c r="H12" s="137">
        <f>LOOKUP(G12,'Кон-ты'!$I$3:$I$26,'Кон-ты'!$K$3:$K$26)</f>
        <v>25</v>
      </c>
      <c r="I12" s="137">
        <v>2</v>
      </c>
      <c r="J12" s="138">
        <f>LOOKUP(I12,'Кон-ты'!$I$3:$I$26,'Кон-ты'!$K$3:$K$26)</f>
        <v>22</v>
      </c>
      <c r="K12" s="142">
        <f>H12+J12</f>
        <v>47</v>
      </c>
      <c r="L12" s="142">
        <v>2</v>
      </c>
    </row>
    <row r="13" spans="1:12" ht="22.5" x14ac:dyDescent="0.25">
      <c r="A13" s="133">
        <v>3</v>
      </c>
      <c r="B13" s="104" t="s">
        <v>1021</v>
      </c>
      <c r="C13" s="312" t="s">
        <v>1022</v>
      </c>
      <c r="D13" s="104" t="s">
        <v>65</v>
      </c>
      <c r="E13" s="105" t="s">
        <v>939</v>
      </c>
      <c r="F13" s="110" t="s">
        <v>64</v>
      </c>
      <c r="G13" s="137">
        <v>3</v>
      </c>
      <c r="H13" s="137">
        <f>LOOKUP(G13,'Кон-ты'!$I$3:$I$26,'Кон-ты'!$K$3:$K$26)</f>
        <v>20</v>
      </c>
      <c r="I13" s="137">
        <v>3</v>
      </c>
      <c r="J13" s="138">
        <f>LOOKUP(I13,'Кон-ты'!$I$3:$I$26,'Кон-ты'!$K$3:$K$26)</f>
        <v>20</v>
      </c>
      <c r="K13" s="142">
        <f>H13+J13</f>
        <v>40</v>
      </c>
      <c r="L13" s="142">
        <v>3</v>
      </c>
    </row>
    <row r="14" spans="1:12" ht="22.5" x14ac:dyDescent="0.25">
      <c r="A14" s="133">
        <v>4</v>
      </c>
      <c r="B14" s="104" t="s">
        <v>751</v>
      </c>
      <c r="C14" s="312" t="s">
        <v>1082</v>
      </c>
      <c r="D14" s="104" t="s">
        <v>65</v>
      </c>
      <c r="E14" s="105" t="s">
        <v>1056</v>
      </c>
      <c r="F14" s="105" t="s">
        <v>1063</v>
      </c>
      <c r="G14" s="137">
        <v>4</v>
      </c>
      <c r="H14" s="137">
        <f>LOOKUP(G14,'Кон-ты'!$I$3:$I$26,'Кон-ты'!$K$3:$K$26)</f>
        <v>18</v>
      </c>
      <c r="I14" s="137">
        <v>4</v>
      </c>
      <c r="J14" s="138">
        <f>LOOKUP(I14,'Кон-ты'!$I$3:$I$26,'Кон-ты'!$K$3:$K$26)</f>
        <v>18</v>
      </c>
      <c r="K14" s="142">
        <f>H14+J14</f>
        <v>36</v>
      </c>
      <c r="L14" s="142">
        <v>4</v>
      </c>
    </row>
    <row r="15" spans="1:12" ht="22.5" x14ac:dyDescent="0.25">
      <c r="A15" s="133">
        <v>5</v>
      </c>
      <c r="B15" s="104" t="s">
        <v>1024</v>
      </c>
      <c r="C15" s="312" t="s">
        <v>1067</v>
      </c>
      <c r="D15" s="104" t="s">
        <v>65</v>
      </c>
      <c r="E15" s="105" t="s">
        <v>183</v>
      </c>
      <c r="F15" s="105" t="s">
        <v>683</v>
      </c>
      <c r="G15" s="137">
        <v>7</v>
      </c>
      <c r="H15" s="137">
        <f>LOOKUP(G15,'Кон-ты'!$I$3:$I$26,'Кон-ты'!$K$3:$K$26)</f>
        <v>14</v>
      </c>
      <c r="I15" s="137">
        <v>6</v>
      </c>
      <c r="J15" s="138">
        <f>LOOKUP(I15,'Кон-ты'!$I$3:$I$26,'Кон-ты'!$K$3:$K$26)</f>
        <v>15</v>
      </c>
      <c r="K15" s="142">
        <f>H15+J15</f>
        <v>29</v>
      </c>
      <c r="L15" s="142">
        <v>5</v>
      </c>
    </row>
    <row r="16" spans="1:12" ht="22.5" x14ac:dyDescent="0.25">
      <c r="A16" s="133">
        <v>6</v>
      </c>
      <c r="B16" s="106" t="s">
        <v>920</v>
      </c>
      <c r="C16" s="313" t="s">
        <v>1066</v>
      </c>
      <c r="D16" s="106" t="s">
        <v>65</v>
      </c>
      <c r="E16" s="310" t="s">
        <v>258</v>
      </c>
      <c r="F16" s="110" t="s">
        <v>683</v>
      </c>
      <c r="G16" s="137">
        <v>6</v>
      </c>
      <c r="H16" s="137">
        <f>LOOKUP(G16,'Кон-ты'!$I$3:$I$26,'Кон-ты'!$K$3:$K$26)</f>
        <v>15</v>
      </c>
      <c r="I16" s="137">
        <v>8</v>
      </c>
      <c r="J16" s="138">
        <f>LOOKUP(I16,'Кон-ты'!$I$3:$I$26,'Кон-ты'!$K$3:$K$26)</f>
        <v>13</v>
      </c>
      <c r="K16" s="142">
        <f>SUM(H16+J16)</f>
        <v>28</v>
      </c>
      <c r="L16" s="142">
        <v>6</v>
      </c>
    </row>
    <row r="17" spans="1:12" ht="22.5" x14ac:dyDescent="0.25">
      <c r="A17" s="133">
        <v>7</v>
      </c>
      <c r="B17" s="316" t="s">
        <v>1026</v>
      </c>
      <c r="C17" s="317" t="s">
        <v>1027</v>
      </c>
      <c r="D17" s="316" t="s">
        <v>65</v>
      </c>
      <c r="E17" s="318" t="s">
        <v>914</v>
      </c>
      <c r="F17" s="110" t="s">
        <v>71</v>
      </c>
      <c r="G17" s="137">
        <v>9</v>
      </c>
      <c r="H17" s="137">
        <f>LOOKUP(G17,'Кон-ты'!$I$3:$I$26,'Кон-ты'!$K$3:$K$26)</f>
        <v>12</v>
      </c>
      <c r="I17" s="137">
        <v>7</v>
      </c>
      <c r="J17" s="138">
        <f>LOOKUP(I17,'Кон-ты'!$I$3:$I$26,'Кон-ты'!$K$3:$K$26)</f>
        <v>14</v>
      </c>
      <c r="K17" s="142">
        <f>SUM(H17+J17)</f>
        <v>26</v>
      </c>
      <c r="L17" s="142">
        <v>7</v>
      </c>
    </row>
    <row r="18" spans="1:12" ht="22.5" x14ac:dyDescent="0.25">
      <c r="A18" s="133">
        <v>8</v>
      </c>
      <c r="B18" s="107" t="s">
        <v>1023</v>
      </c>
      <c r="C18" s="314" t="s">
        <v>457</v>
      </c>
      <c r="D18" s="107" t="s">
        <v>65</v>
      </c>
      <c r="E18" s="108" t="s">
        <v>72</v>
      </c>
      <c r="F18" s="110" t="s">
        <v>683</v>
      </c>
      <c r="G18" s="137">
        <v>5</v>
      </c>
      <c r="H18" s="137">
        <f>LOOKUP(G18,'Кон-ты'!$I$3:$I$26,'Кон-ты'!$K$3:$K$26)</f>
        <v>16</v>
      </c>
      <c r="I18" s="137">
        <v>11</v>
      </c>
      <c r="J18" s="138">
        <f>LOOKUP(I18,'Кон-ты'!$I$3:$I$26,'Кон-ты'!$K$3:$K$26)</f>
        <v>10</v>
      </c>
      <c r="K18" s="142">
        <f t="shared" ref="K18:K45" si="0">H18+J18</f>
        <v>26</v>
      </c>
      <c r="L18" s="142">
        <v>8</v>
      </c>
    </row>
    <row r="19" spans="1:12" ht="22.5" x14ac:dyDescent="0.25">
      <c r="A19" s="133">
        <v>9</v>
      </c>
      <c r="B19" s="107" t="s">
        <v>908</v>
      </c>
      <c r="C19" s="314" t="s">
        <v>1031</v>
      </c>
      <c r="D19" s="107" t="s">
        <v>65</v>
      </c>
      <c r="E19" s="108" t="s">
        <v>91</v>
      </c>
      <c r="F19" s="110" t="s">
        <v>71</v>
      </c>
      <c r="G19" s="137">
        <v>13</v>
      </c>
      <c r="H19" s="137">
        <f>LOOKUP(G19,'Кон-ты'!$I$3:$I$26,'Кон-ты'!$K$3:$K$26)</f>
        <v>8</v>
      </c>
      <c r="I19" s="137">
        <v>5</v>
      </c>
      <c r="J19" s="138">
        <f>LOOKUP(I19,'Кон-ты'!$I$3:$I$26,'Кон-ты'!$K$3:$K$26)</f>
        <v>16</v>
      </c>
      <c r="K19" s="142">
        <f t="shared" si="0"/>
        <v>24</v>
      </c>
      <c r="L19" s="142">
        <v>9</v>
      </c>
    </row>
    <row r="20" spans="1:12" ht="22.5" x14ac:dyDescent="0.25">
      <c r="A20" s="133">
        <v>10</v>
      </c>
      <c r="B20" s="107" t="s">
        <v>1030</v>
      </c>
      <c r="C20" s="314" t="s">
        <v>1069</v>
      </c>
      <c r="D20" s="107" t="s">
        <v>65</v>
      </c>
      <c r="E20" s="108" t="s">
        <v>1057</v>
      </c>
      <c r="F20" s="105" t="s">
        <v>71</v>
      </c>
      <c r="G20" s="137">
        <v>12</v>
      </c>
      <c r="H20" s="137">
        <f>LOOKUP(G20,'Кон-ты'!$I$3:$I$26,'Кон-ты'!$K$3:$K$26)</f>
        <v>9</v>
      </c>
      <c r="I20" s="137">
        <v>12</v>
      </c>
      <c r="J20" s="138">
        <f>LOOKUP(I20,'Кон-ты'!$I$3:$I$26,'Кон-ты'!$K$3:$K$26)</f>
        <v>9</v>
      </c>
      <c r="K20" s="142">
        <f t="shared" si="0"/>
        <v>18</v>
      </c>
      <c r="L20" s="142">
        <v>10</v>
      </c>
    </row>
    <row r="21" spans="1:12" ht="22.5" x14ac:dyDescent="0.25">
      <c r="A21" s="133">
        <v>11</v>
      </c>
      <c r="B21" s="107" t="s">
        <v>1029</v>
      </c>
      <c r="C21" s="314" t="s">
        <v>290</v>
      </c>
      <c r="D21" s="104" t="s">
        <v>65</v>
      </c>
      <c r="E21" s="108" t="s">
        <v>128</v>
      </c>
      <c r="F21" s="105" t="s">
        <v>683</v>
      </c>
      <c r="G21" s="137">
        <v>11</v>
      </c>
      <c r="H21" s="137">
        <f>LOOKUP(G21,'Кон-ты'!$I$3:$I$26,'Кон-ты'!$K$3:$K$26)</f>
        <v>10</v>
      </c>
      <c r="I21" s="137">
        <v>17</v>
      </c>
      <c r="J21" s="138">
        <f>LOOKUP(I21,'Кон-ты'!$I$3:$I$26,'Кон-ты'!$K$3:$K$26)</f>
        <v>4</v>
      </c>
      <c r="K21" s="142">
        <f t="shared" si="0"/>
        <v>14</v>
      </c>
      <c r="L21" s="142">
        <v>11</v>
      </c>
    </row>
    <row r="22" spans="1:12" ht="22.5" x14ac:dyDescent="0.25">
      <c r="A22" s="133">
        <v>12</v>
      </c>
      <c r="B22" s="107" t="s">
        <v>1025</v>
      </c>
      <c r="C22" s="314" t="s">
        <v>1068</v>
      </c>
      <c r="D22" s="107" t="s">
        <v>65</v>
      </c>
      <c r="E22" s="108" t="s">
        <v>914</v>
      </c>
      <c r="F22" s="110" t="s">
        <v>683</v>
      </c>
      <c r="G22" s="137">
        <v>8</v>
      </c>
      <c r="H22" s="137">
        <f>LOOKUP(G22,'Кон-ты'!$I$3:$I$26,'Кон-ты'!$K$3:$K$26)</f>
        <v>13</v>
      </c>
      <c r="I22" s="137" t="s">
        <v>576</v>
      </c>
      <c r="J22" s="138"/>
      <c r="K22" s="142">
        <f t="shared" si="0"/>
        <v>13</v>
      </c>
      <c r="L22" s="142">
        <v>12</v>
      </c>
    </row>
    <row r="23" spans="1:12" ht="22.5" x14ac:dyDescent="0.25">
      <c r="A23" s="133">
        <v>13</v>
      </c>
      <c r="B23" s="104" t="s">
        <v>916</v>
      </c>
      <c r="C23" s="312" t="s">
        <v>1074</v>
      </c>
      <c r="D23" s="104" t="s">
        <v>65</v>
      </c>
      <c r="E23" s="105" t="s">
        <v>128</v>
      </c>
      <c r="F23" s="105" t="s">
        <v>99</v>
      </c>
      <c r="G23" s="137">
        <v>23</v>
      </c>
      <c r="H23" s="137">
        <f>LOOKUP(G23,'Кон-ты'!$I$3:$I$26,'Кон-ты'!$K$3:$K$26)</f>
        <v>0</v>
      </c>
      <c r="I23" s="137">
        <v>9</v>
      </c>
      <c r="J23" s="138">
        <f>LOOKUP(I23,'Кон-ты'!$I$3:$I$26,'Кон-ты'!$K$3:$K$26)</f>
        <v>12</v>
      </c>
      <c r="K23" s="142">
        <f t="shared" si="0"/>
        <v>12</v>
      </c>
      <c r="L23" s="142">
        <v>13</v>
      </c>
    </row>
    <row r="24" spans="1:12" ht="22.5" x14ac:dyDescent="0.25">
      <c r="A24" s="133">
        <v>14</v>
      </c>
      <c r="B24" s="109" t="s">
        <v>1034</v>
      </c>
      <c r="C24" s="315" t="s">
        <v>1071</v>
      </c>
      <c r="D24" s="109" t="s">
        <v>65</v>
      </c>
      <c r="E24" s="110" t="s">
        <v>915</v>
      </c>
      <c r="F24" s="105" t="s">
        <v>71</v>
      </c>
      <c r="G24" s="137">
        <v>17</v>
      </c>
      <c r="H24" s="137">
        <f>LOOKUP(G24,'Кон-ты'!$I$3:$I$26,'Кон-ты'!$K$3:$K$26)</f>
        <v>4</v>
      </c>
      <c r="I24" s="137">
        <v>13</v>
      </c>
      <c r="J24" s="138">
        <f>LOOKUP(I24,'Кон-ты'!$I$3:$I$26,'Кон-ты'!$K$3:$K$26)</f>
        <v>8</v>
      </c>
      <c r="K24" s="142">
        <f t="shared" si="0"/>
        <v>12</v>
      </c>
      <c r="L24" s="142">
        <v>14</v>
      </c>
    </row>
    <row r="25" spans="1:12" ht="22.5" x14ac:dyDescent="0.25">
      <c r="A25" s="133">
        <v>15</v>
      </c>
      <c r="B25" s="104" t="s">
        <v>1028</v>
      </c>
      <c r="C25" s="312" t="s">
        <v>959</v>
      </c>
      <c r="D25" s="104" t="s">
        <v>65</v>
      </c>
      <c r="E25" s="105" t="s">
        <v>1016</v>
      </c>
      <c r="F25" s="105" t="s">
        <v>71</v>
      </c>
      <c r="G25" s="137">
        <v>10</v>
      </c>
      <c r="H25" s="137">
        <f>LOOKUP(G25,'Кон-ты'!$I$3:$I$26,'Кон-ты'!$K$3:$K$26)</f>
        <v>11</v>
      </c>
      <c r="I25" s="137">
        <v>24</v>
      </c>
      <c r="J25" s="138">
        <f>LOOKUP(I25,'Кон-ты'!$I$3:$I$26,'Кон-ты'!$K$3:$K$26)</f>
        <v>0</v>
      </c>
      <c r="K25" s="142">
        <f t="shared" si="0"/>
        <v>11</v>
      </c>
      <c r="L25" s="142">
        <v>15</v>
      </c>
    </row>
    <row r="26" spans="1:12" ht="22.5" x14ac:dyDescent="0.25">
      <c r="A26" s="133">
        <v>16</v>
      </c>
      <c r="B26" s="104" t="s">
        <v>1040</v>
      </c>
      <c r="C26" s="312" t="s">
        <v>1073</v>
      </c>
      <c r="D26" s="104" t="s">
        <v>65</v>
      </c>
      <c r="E26" s="105" t="s">
        <v>914</v>
      </c>
      <c r="F26" s="105" t="s">
        <v>120</v>
      </c>
      <c r="G26" s="137">
        <v>22</v>
      </c>
      <c r="H26" s="137">
        <f>LOOKUP(G26,'Кон-ты'!$I$3:$I$26,'Кон-ты'!$K$3:$K$26)</f>
        <v>0</v>
      </c>
      <c r="I26" s="137">
        <v>11</v>
      </c>
      <c r="J26" s="138">
        <f>LOOKUP(I26,'Кон-ты'!$I$3:$I$26,'Кон-ты'!$K$3:$K$26)</f>
        <v>10</v>
      </c>
      <c r="K26" s="142">
        <f t="shared" si="0"/>
        <v>10</v>
      </c>
      <c r="L26" s="142">
        <v>16</v>
      </c>
    </row>
    <row r="27" spans="1:12" ht="22.5" x14ac:dyDescent="0.25">
      <c r="A27" s="133">
        <v>17</v>
      </c>
      <c r="B27" s="104" t="s">
        <v>906</v>
      </c>
      <c r="C27" s="312" t="s">
        <v>1070</v>
      </c>
      <c r="D27" s="104" t="s">
        <v>65</v>
      </c>
      <c r="E27" s="105" t="s">
        <v>91</v>
      </c>
      <c r="F27" s="105" t="s">
        <v>71</v>
      </c>
      <c r="G27" s="137">
        <v>16</v>
      </c>
      <c r="H27" s="137">
        <f>LOOKUP(G27,'Кон-ты'!$I$3:$I$26,'Кон-ты'!$K$3:$K$26)</f>
        <v>5</v>
      </c>
      <c r="I27" s="137">
        <v>16</v>
      </c>
      <c r="J27" s="138">
        <f>LOOKUP(I27,'Кон-ты'!$I$3:$I$26,'Кон-ты'!$K$3:$K$26)</f>
        <v>5</v>
      </c>
      <c r="K27" s="142">
        <f t="shared" si="0"/>
        <v>10</v>
      </c>
      <c r="L27" s="142">
        <v>17</v>
      </c>
    </row>
    <row r="28" spans="1:12" ht="22.5" x14ac:dyDescent="0.25">
      <c r="A28" s="133">
        <v>18</v>
      </c>
      <c r="B28" s="107" t="s">
        <v>917</v>
      </c>
      <c r="C28" s="314" t="s">
        <v>1032</v>
      </c>
      <c r="D28" s="107" t="s">
        <v>65</v>
      </c>
      <c r="E28" s="108" t="s">
        <v>1058</v>
      </c>
      <c r="F28" s="108" t="s">
        <v>71</v>
      </c>
      <c r="G28" s="137">
        <v>14</v>
      </c>
      <c r="H28" s="137">
        <f>LOOKUP(G28,'Кон-ты'!$I$3:$I$26,'Кон-ты'!$K$3:$K$26)</f>
        <v>7</v>
      </c>
      <c r="I28" s="137">
        <v>19</v>
      </c>
      <c r="J28" s="138">
        <f>LOOKUP(I28,'Кон-ты'!$I$3:$I$26,'Кон-ты'!$K$3:$K$26)</f>
        <v>2</v>
      </c>
      <c r="K28" s="142">
        <f t="shared" si="0"/>
        <v>9</v>
      </c>
      <c r="L28" s="142">
        <v>18</v>
      </c>
    </row>
    <row r="29" spans="1:12" ht="22.5" x14ac:dyDescent="0.25">
      <c r="A29" s="133">
        <v>19</v>
      </c>
      <c r="B29" s="316" t="s">
        <v>909</v>
      </c>
      <c r="C29" s="317" t="s">
        <v>1039</v>
      </c>
      <c r="D29" s="316" t="s">
        <v>65</v>
      </c>
      <c r="E29" s="318" t="s">
        <v>939</v>
      </c>
      <c r="F29" s="318" t="s">
        <v>64</v>
      </c>
      <c r="G29" s="137" t="s">
        <v>576</v>
      </c>
      <c r="H29" s="137"/>
      <c r="I29" s="137">
        <v>14</v>
      </c>
      <c r="J29" s="138">
        <f>LOOKUP(I29,'Кон-ты'!$I$3:$I$26,'Кон-ты'!$K$3:$K$26)</f>
        <v>7</v>
      </c>
      <c r="K29" s="142">
        <f t="shared" si="0"/>
        <v>7</v>
      </c>
      <c r="L29" s="142">
        <v>19</v>
      </c>
    </row>
    <row r="30" spans="1:12" ht="22.5" x14ac:dyDescent="0.25">
      <c r="A30" s="133">
        <v>20</v>
      </c>
      <c r="B30" s="107" t="s">
        <v>1037</v>
      </c>
      <c r="C30" s="314" t="s">
        <v>1079</v>
      </c>
      <c r="D30" s="107" t="s">
        <v>65</v>
      </c>
      <c r="E30" s="108" t="s">
        <v>1056</v>
      </c>
      <c r="F30" s="108" t="s">
        <v>913</v>
      </c>
      <c r="G30" s="137" t="s">
        <v>576</v>
      </c>
      <c r="H30" s="137"/>
      <c r="I30" s="137">
        <v>15</v>
      </c>
      <c r="J30" s="138">
        <f>LOOKUP(I30,'Кон-ты'!$I$3:$I$26,'Кон-ты'!$K$3:$K$26)</f>
        <v>6</v>
      </c>
      <c r="K30" s="142">
        <f t="shared" si="0"/>
        <v>6</v>
      </c>
      <c r="L30" s="142">
        <v>20</v>
      </c>
    </row>
    <row r="31" spans="1:12" ht="22.5" x14ac:dyDescent="0.25">
      <c r="A31" s="133">
        <v>21</v>
      </c>
      <c r="B31" s="107" t="s">
        <v>918</v>
      </c>
      <c r="C31" s="314" t="s">
        <v>1033</v>
      </c>
      <c r="D31" s="107" t="s">
        <v>65</v>
      </c>
      <c r="E31" s="108" t="s">
        <v>1016</v>
      </c>
      <c r="F31" s="108" t="s">
        <v>71</v>
      </c>
      <c r="G31" s="137">
        <v>15</v>
      </c>
      <c r="H31" s="137">
        <f>LOOKUP(G31,'Кон-ты'!$I$3:$I$26,'Кон-ты'!$K$3:$K$26)</f>
        <v>6</v>
      </c>
      <c r="I31" s="137">
        <v>27</v>
      </c>
      <c r="J31" s="138">
        <f>LOOKUP(I31,'Кон-ты'!$I$3:$I$26,'Кон-ты'!$K$3:$K$26)</f>
        <v>0</v>
      </c>
      <c r="K31" s="142">
        <f t="shared" si="0"/>
        <v>6</v>
      </c>
      <c r="L31" s="142">
        <v>21</v>
      </c>
    </row>
    <row r="32" spans="1:12" ht="22.5" x14ac:dyDescent="0.25">
      <c r="A32" s="133">
        <v>22</v>
      </c>
      <c r="B32" s="107" t="s">
        <v>1045</v>
      </c>
      <c r="C32" s="314" t="s">
        <v>1077</v>
      </c>
      <c r="D32" s="107" t="s">
        <v>65</v>
      </c>
      <c r="E32" s="108" t="s">
        <v>183</v>
      </c>
      <c r="F32" s="108" t="s">
        <v>71</v>
      </c>
      <c r="G32" s="137">
        <v>29</v>
      </c>
      <c r="H32" s="137">
        <f>LOOKUP(G32,'Кон-ты'!$I$3:$I$26,'Кон-ты'!$K$3:$K$26)</f>
        <v>0</v>
      </c>
      <c r="I32" s="137">
        <v>18</v>
      </c>
      <c r="J32" s="138">
        <f>LOOKUP(I32,'Кон-ты'!$I$3:$I$26,'Кон-ты'!$K$3:$K$26)</f>
        <v>3</v>
      </c>
      <c r="K32" s="142">
        <f t="shared" si="0"/>
        <v>3</v>
      </c>
      <c r="L32" s="142">
        <v>22</v>
      </c>
    </row>
    <row r="33" spans="1:12" ht="22.5" x14ac:dyDescent="0.25">
      <c r="A33" s="133">
        <v>23</v>
      </c>
      <c r="B33" s="107" t="s">
        <v>1035</v>
      </c>
      <c r="C33" s="314" t="s">
        <v>1036</v>
      </c>
      <c r="D33" s="107" t="s">
        <v>65</v>
      </c>
      <c r="E33" s="108" t="s">
        <v>91</v>
      </c>
      <c r="F33" s="108" t="s">
        <v>71</v>
      </c>
      <c r="G33" s="137">
        <v>18</v>
      </c>
      <c r="H33" s="137">
        <f>LOOKUP(G33,'Кон-ты'!$I$3:$I$26,'Кон-ты'!$K$3:$K$26)</f>
        <v>3</v>
      </c>
      <c r="I33" s="137">
        <v>22</v>
      </c>
      <c r="J33" s="138">
        <f>LOOKUP(I33,'Кон-ты'!$I$3:$I$26,'Кон-ты'!$K$3:$K$26)</f>
        <v>0</v>
      </c>
      <c r="K33" s="142">
        <f t="shared" si="0"/>
        <v>3</v>
      </c>
      <c r="L33" s="142">
        <v>23</v>
      </c>
    </row>
    <row r="34" spans="1:12" ht="22.5" x14ac:dyDescent="0.25">
      <c r="A34" s="133">
        <v>24</v>
      </c>
      <c r="B34" s="107" t="s">
        <v>1038</v>
      </c>
      <c r="C34" s="314" t="s">
        <v>1072</v>
      </c>
      <c r="D34" s="107" t="s">
        <v>65</v>
      </c>
      <c r="E34" s="108" t="s">
        <v>1058</v>
      </c>
      <c r="F34" s="108" t="s">
        <v>71</v>
      </c>
      <c r="G34" s="137">
        <v>19</v>
      </c>
      <c r="H34" s="137">
        <f>LOOKUP(G34,'Кон-ты'!$I$3:$I$26,'Кон-ты'!$K$3:$K$26)</f>
        <v>2</v>
      </c>
      <c r="I34" s="137">
        <v>21</v>
      </c>
      <c r="J34" s="138">
        <f>LOOKUP(I34,'Кон-ты'!$I$3:$I$26,'Кон-ты'!$K$3:$K$26)</f>
        <v>0</v>
      </c>
      <c r="K34" s="142">
        <f t="shared" si="0"/>
        <v>2</v>
      </c>
      <c r="L34" s="142">
        <v>24</v>
      </c>
    </row>
    <row r="35" spans="1:12" ht="22.5" x14ac:dyDescent="0.25">
      <c r="A35" s="133">
        <v>25</v>
      </c>
      <c r="B35" s="107" t="s">
        <v>1051</v>
      </c>
      <c r="C35" s="314" t="s">
        <v>1080</v>
      </c>
      <c r="D35" s="107" t="s">
        <v>65</v>
      </c>
      <c r="E35" s="108" t="s">
        <v>91</v>
      </c>
      <c r="F35" s="108" t="s">
        <v>99</v>
      </c>
      <c r="G35" s="137" t="s">
        <v>576</v>
      </c>
      <c r="H35" s="137"/>
      <c r="I35" s="137">
        <v>20</v>
      </c>
      <c r="J35" s="138">
        <f>LOOKUP(I35,'Кон-ты'!$I$3:$I$26,'Кон-ты'!$K$3:$K$26)</f>
        <v>1</v>
      </c>
      <c r="K35" s="142">
        <f t="shared" si="0"/>
        <v>1</v>
      </c>
      <c r="L35" s="142">
        <v>25</v>
      </c>
    </row>
    <row r="36" spans="1:12" ht="22.5" x14ac:dyDescent="0.25">
      <c r="A36" s="133">
        <v>26</v>
      </c>
      <c r="B36" s="107" t="s">
        <v>907</v>
      </c>
      <c r="C36" s="314" t="s">
        <v>989</v>
      </c>
      <c r="D36" s="107" t="s">
        <v>65</v>
      </c>
      <c r="E36" s="108" t="s">
        <v>91</v>
      </c>
      <c r="F36" s="108" t="s">
        <v>71</v>
      </c>
      <c r="G36" s="137">
        <v>28</v>
      </c>
      <c r="H36" s="137">
        <f>LOOKUP(G36,'Кон-ты'!$I$3:$I$26,'Кон-ты'!$K$3:$K$26)</f>
        <v>0</v>
      </c>
      <c r="I36" s="137">
        <v>23</v>
      </c>
      <c r="J36" s="138">
        <f>LOOKUP(I36,'Кон-ты'!$I$3:$I$26,'Кон-ты'!$K$3:$K$26)</f>
        <v>0</v>
      </c>
      <c r="K36" s="142">
        <f t="shared" si="0"/>
        <v>0</v>
      </c>
      <c r="L36" s="142">
        <v>26</v>
      </c>
    </row>
    <row r="37" spans="1:12" ht="22.5" x14ac:dyDescent="0.25">
      <c r="A37" s="133">
        <v>27</v>
      </c>
      <c r="B37" s="107" t="s">
        <v>919</v>
      </c>
      <c r="C37" s="314" t="s">
        <v>1075</v>
      </c>
      <c r="D37" s="107" t="s">
        <v>65</v>
      </c>
      <c r="E37" s="108" t="s">
        <v>1001</v>
      </c>
      <c r="F37" s="108" t="s">
        <v>1064</v>
      </c>
      <c r="G37" s="137">
        <v>26</v>
      </c>
      <c r="H37" s="137">
        <f>LOOKUP(G37,'Кон-ты'!$I$3:$I$26,'Кон-ты'!$K$3:$K$26)</f>
        <v>0</v>
      </c>
      <c r="I37" s="137">
        <v>25</v>
      </c>
      <c r="J37" s="138">
        <f>LOOKUP(I37,'Кон-ты'!$I$3:$I$26,'Кон-ты'!$K$3:$K$26)</f>
        <v>0</v>
      </c>
      <c r="K37" s="142">
        <f t="shared" si="0"/>
        <v>0</v>
      </c>
      <c r="L37" s="142">
        <v>27</v>
      </c>
    </row>
    <row r="38" spans="1:12" ht="22.5" x14ac:dyDescent="0.25">
      <c r="A38" s="133">
        <v>28</v>
      </c>
      <c r="B38" s="107" t="s">
        <v>1049</v>
      </c>
      <c r="C38" s="314" t="s">
        <v>1050</v>
      </c>
      <c r="D38" s="107" t="s">
        <v>65</v>
      </c>
      <c r="E38" s="108" t="s">
        <v>1058</v>
      </c>
      <c r="F38" s="108" t="s">
        <v>64</v>
      </c>
      <c r="G38" s="137" t="s">
        <v>576</v>
      </c>
      <c r="H38" s="137"/>
      <c r="I38" s="137">
        <v>26</v>
      </c>
      <c r="J38" s="138">
        <f>LOOKUP(I38,'Кон-ты'!$I$3:$I$26,'Кон-ты'!$K$3:$K$26)</f>
        <v>0</v>
      </c>
      <c r="K38" s="142">
        <f t="shared" si="0"/>
        <v>0</v>
      </c>
      <c r="L38" s="142">
        <v>28</v>
      </c>
    </row>
    <row r="39" spans="1:12" ht="22.5" x14ac:dyDescent="0.25">
      <c r="A39" s="133">
        <v>29</v>
      </c>
      <c r="B39" s="104" t="s">
        <v>1046</v>
      </c>
      <c r="C39" s="312" t="s">
        <v>1078</v>
      </c>
      <c r="D39" s="107" t="s">
        <v>65</v>
      </c>
      <c r="E39" s="105" t="s">
        <v>1059</v>
      </c>
      <c r="F39" s="105" t="s">
        <v>120</v>
      </c>
      <c r="G39" s="137">
        <v>30</v>
      </c>
      <c r="H39" s="137">
        <f>LOOKUP(G39,'Кон-ты'!$I$3:$I$26,'Кон-ты'!$K$3:$K$26)</f>
        <v>0</v>
      </c>
      <c r="I39" s="137">
        <v>28</v>
      </c>
      <c r="J39" s="138">
        <f>LOOKUP(I39,'Кон-ты'!$I$3:$I$26,'Кон-ты'!$K$3:$K$26)</f>
        <v>0</v>
      </c>
      <c r="K39" s="142">
        <f t="shared" si="0"/>
        <v>0</v>
      </c>
      <c r="L39" s="142">
        <v>29</v>
      </c>
    </row>
    <row r="40" spans="1:12" ht="22.5" x14ac:dyDescent="0.25">
      <c r="A40" s="133">
        <v>30</v>
      </c>
      <c r="B40" s="104" t="s">
        <v>1041</v>
      </c>
      <c r="C40" s="312" t="s">
        <v>672</v>
      </c>
      <c r="D40" s="104" t="s">
        <v>65</v>
      </c>
      <c r="E40" s="105" t="s">
        <v>673</v>
      </c>
      <c r="F40" s="110" t="s">
        <v>71</v>
      </c>
      <c r="G40" s="137">
        <v>24</v>
      </c>
      <c r="H40" s="137">
        <f>LOOKUP(G40,'Кон-ты'!$I$3:$I$26,'Кон-ты'!$K$3:$K$26)</f>
        <v>0</v>
      </c>
      <c r="I40" s="137" t="s">
        <v>576</v>
      </c>
      <c r="J40" s="138"/>
      <c r="K40" s="142">
        <f t="shared" si="0"/>
        <v>0</v>
      </c>
      <c r="L40" s="142">
        <v>30</v>
      </c>
    </row>
    <row r="41" spans="1:12" ht="22.5" x14ac:dyDescent="0.25">
      <c r="A41" s="133">
        <v>31</v>
      </c>
      <c r="B41" s="104" t="s">
        <v>1042</v>
      </c>
      <c r="C41" s="312" t="s">
        <v>1043</v>
      </c>
      <c r="D41" s="104" t="s">
        <v>65</v>
      </c>
      <c r="E41" s="105" t="s">
        <v>1058</v>
      </c>
      <c r="F41" s="105" t="s">
        <v>997</v>
      </c>
      <c r="G41" s="137">
        <v>25</v>
      </c>
      <c r="H41" s="137">
        <f>LOOKUP(G41,'Кон-ты'!$I$3:$I$26,'Кон-ты'!$K$3:$K$26)</f>
        <v>0</v>
      </c>
      <c r="I41" s="137" t="s">
        <v>576</v>
      </c>
      <c r="J41" s="138"/>
      <c r="K41" s="142">
        <f t="shared" si="0"/>
        <v>0</v>
      </c>
      <c r="L41" s="142">
        <v>31</v>
      </c>
    </row>
    <row r="42" spans="1:12" ht="22.5" x14ac:dyDescent="0.25">
      <c r="A42" s="133">
        <v>32</v>
      </c>
      <c r="B42" s="109" t="s">
        <v>1044</v>
      </c>
      <c r="C42" s="315" t="s">
        <v>1076</v>
      </c>
      <c r="D42" s="109" t="s">
        <v>65</v>
      </c>
      <c r="E42" s="110" t="s">
        <v>183</v>
      </c>
      <c r="F42" s="110" t="s">
        <v>683</v>
      </c>
      <c r="G42" s="137">
        <v>27</v>
      </c>
      <c r="H42" s="137">
        <f>LOOKUP(G42,'Кон-ты'!$I$3:$I$26,'Кон-ты'!$K$3:$K$26)</f>
        <v>0</v>
      </c>
      <c r="I42" s="137" t="s">
        <v>576</v>
      </c>
      <c r="J42" s="138"/>
      <c r="K42" s="142">
        <f t="shared" si="0"/>
        <v>0</v>
      </c>
      <c r="L42" s="142">
        <v>32</v>
      </c>
    </row>
    <row r="43" spans="1:12" ht="22.5" x14ac:dyDescent="0.25">
      <c r="A43" s="133">
        <v>33</v>
      </c>
      <c r="B43" s="109" t="s">
        <v>1047</v>
      </c>
      <c r="C43" s="315" t="s">
        <v>1048</v>
      </c>
      <c r="D43" s="109" t="s">
        <v>65</v>
      </c>
      <c r="E43" s="110" t="s">
        <v>1016</v>
      </c>
      <c r="F43" s="110" t="s">
        <v>99</v>
      </c>
      <c r="G43" s="137" t="s">
        <v>576</v>
      </c>
      <c r="H43" s="137"/>
      <c r="I43" s="137" t="s">
        <v>576</v>
      </c>
      <c r="J43" s="138"/>
      <c r="K43" s="142">
        <f t="shared" si="0"/>
        <v>0</v>
      </c>
      <c r="L43" s="142">
        <v>33</v>
      </c>
    </row>
    <row r="44" spans="1:12" ht="22.5" x14ac:dyDescent="0.25">
      <c r="A44" s="133">
        <v>34</v>
      </c>
      <c r="B44" s="107" t="s">
        <v>1052</v>
      </c>
      <c r="C44" s="314" t="s">
        <v>1053</v>
      </c>
      <c r="D44" s="107" t="s">
        <v>65</v>
      </c>
      <c r="E44" s="108" t="s">
        <v>183</v>
      </c>
      <c r="F44" s="108" t="s">
        <v>56</v>
      </c>
      <c r="G44" s="137" t="s">
        <v>576</v>
      </c>
      <c r="H44" s="143"/>
      <c r="I44" s="143" t="s">
        <v>577</v>
      </c>
      <c r="J44" s="144"/>
      <c r="K44" s="399">
        <f t="shared" si="0"/>
        <v>0</v>
      </c>
      <c r="L44" s="142">
        <v>34</v>
      </c>
    </row>
    <row r="45" spans="1:12" ht="23.25" thickBot="1" x14ac:dyDescent="0.3">
      <c r="A45" s="134">
        <v>35</v>
      </c>
      <c r="B45" s="129" t="s">
        <v>1054</v>
      </c>
      <c r="C45" s="319" t="s">
        <v>1081</v>
      </c>
      <c r="D45" s="129" t="s">
        <v>65</v>
      </c>
      <c r="E45" s="130" t="s">
        <v>91</v>
      </c>
      <c r="F45" s="130" t="s">
        <v>71</v>
      </c>
      <c r="G45" s="139" t="s">
        <v>576</v>
      </c>
      <c r="H45" s="139"/>
      <c r="I45" s="139" t="s">
        <v>577</v>
      </c>
      <c r="J45" s="140"/>
      <c r="K45" s="398">
        <f t="shared" si="0"/>
        <v>0</v>
      </c>
      <c r="L45" s="398">
        <v>35</v>
      </c>
    </row>
    <row r="46" spans="1:12" ht="21" thickTop="1" x14ac:dyDescent="0.3">
      <c r="A46" s="111"/>
      <c r="B46" s="111"/>
      <c r="C46" s="112"/>
      <c r="D46" s="111"/>
      <c r="E46" s="111"/>
      <c r="F46" s="117"/>
    </row>
    <row r="47" spans="1:12" ht="20.25" x14ac:dyDescent="0.3">
      <c r="A47" s="113" t="s">
        <v>1087</v>
      </c>
      <c r="B47" s="113"/>
      <c r="C47" s="115"/>
      <c r="D47" s="113"/>
      <c r="E47" s="113"/>
      <c r="F47" s="118"/>
      <c r="L47" s="409" t="s">
        <v>1083</v>
      </c>
    </row>
    <row r="48" spans="1:12" ht="20.25" x14ac:dyDescent="0.3">
      <c r="A48" s="114" t="s">
        <v>1085</v>
      </c>
      <c r="B48" s="114"/>
      <c r="C48" s="115"/>
      <c r="D48" s="114"/>
      <c r="E48" s="114"/>
      <c r="F48" s="119"/>
      <c r="L48" s="409"/>
    </row>
    <row r="49" spans="1:12" ht="20.25" x14ac:dyDescent="0.3">
      <c r="A49" s="114"/>
      <c r="B49" s="114"/>
      <c r="C49" s="115"/>
      <c r="D49" s="114"/>
      <c r="E49" s="114"/>
      <c r="F49" s="119"/>
      <c r="L49" s="409"/>
    </row>
    <row r="50" spans="1:12" ht="20.25" x14ac:dyDescent="0.3">
      <c r="A50" s="114" t="s">
        <v>1088</v>
      </c>
      <c r="B50" s="114"/>
      <c r="C50" s="115"/>
      <c r="D50" s="114"/>
      <c r="E50" s="114"/>
      <c r="F50" s="119"/>
      <c r="L50" s="409" t="s">
        <v>1084</v>
      </c>
    </row>
    <row r="51" spans="1:12" ht="20.25" x14ac:dyDescent="0.3">
      <c r="A51" s="114" t="s">
        <v>1086</v>
      </c>
      <c r="B51" s="114"/>
      <c r="D51" s="114"/>
      <c r="E51" s="114"/>
      <c r="F51" s="119"/>
    </row>
  </sheetData>
  <sortState ref="B11:K39">
    <sortCondition descending="1" ref="K11:K39"/>
    <sortCondition ref="I11:I39"/>
  </sortState>
  <mergeCells count="22">
    <mergeCell ref="I9:I10"/>
    <mergeCell ref="J9:J10"/>
    <mergeCell ref="F3:I3"/>
    <mergeCell ref="F4:I4"/>
    <mergeCell ref="L8:L10"/>
    <mergeCell ref="J3:L3"/>
    <mergeCell ref="J4:L4"/>
    <mergeCell ref="I8:J8"/>
    <mergeCell ref="K8:K10"/>
    <mergeCell ref="D1:F2"/>
    <mergeCell ref="A3:E3"/>
    <mergeCell ref="A4:E4"/>
    <mergeCell ref="A6:G6"/>
    <mergeCell ref="A8:A10"/>
    <mergeCell ref="B8:B10"/>
    <mergeCell ref="C8:C10"/>
    <mergeCell ref="D8:D10"/>
    <mergeCell ref="E8:E10"/>
    <mergeCell ref="F8:F10"/>
    <mergeCell ref="G8:H8"/>
    <mergeCell ref="G9:G10"/>
    <mergeCell ref="H9:H10"/>
  </mergeCells>
  <printOptions horizontalCentered="1"/>
  <pageMargins left="0.23622047244094491" right="0.23622047244094491" top="0.35433070866141736" bottom="0.35433070866141736" header="0" footer="0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8"/>
  <sheetViews>
    <sheetView view="pageBreakPreview" topLeftCell="A2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1" width="13.7109375" customWidth="1"/>
  </cols>
  <sheetData>
    <row r="1" spans="1:11" ht="91.5" customHeight="1" x14ac:dyDescent="0.25">
      <c r="A1" s="100"/>
      <c r="B1" s="100"/>
      <c r="C1" s="101"/>
      <c r="D1" s="483"/>
      <c r="E1" s="483"/>
      <c r="F1" s="483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83"/>
      <c r="E2" s="483"/>
      <c r="F2" s="483"/>
      <c r="G2" s="121"/>
      <c r="H2" s="121"/>
      <c r="I2" s="121"/>
      <c r="J2" s="121"/>
      <c r="K2" s="121"/>
    </row>
    <row r="3" spans="1:11" ht="77.25" customHeight="1" thickTop="1" thickBot="1" x14ac:dyDescent="0.3">
      <c r="A3" s="515" t="str">
        <f>'Кон-ты'!F10</f>
        <v>Кубок Саратовской области. Эндуро на мотоциклах - экстрим. Класс "Lite"</v>
      </c>
      <c r="B3" s="515"/>
      <c r="C3" s="515"/>
      <c r="D3" s="515"/>
      <c r="E3" s="515"/>
      <c r="F3" s="513" t="str">
        <f>'Кон-ты'!F21</f>
        <v>Саратовская область, Вольский район</v>
      </c>
      <c r="G3" s="513"/>
      <c r="H3" s="513"/>
      <c r="I3" s="513"/>
      <c r="J3" s="513" t="str">
        <f>'Кон-ты'!F18</f>
        <v>05-07 июля 2019 года</v>
      </c>
      <c r="K3" s="513"/>
    </row>
    <row r="4" spans="1:11" ht="22.5" customHeight="1" thickTop="1" thickBot="1" x14ac:dyDescent="0.3">
      <c r="A4" s="514" t="s">
        <v>569</v>
      </c>
      <c r="B4" s="514"/>
      <c r="C4" s="514"/>
      <c r="D4" s="514"/>
      <c r="E4" s="514"/>
      <c r="F4" s="514" t="s">
        <v>570</v>
      </c>
      <c r="G4" s="514"/>
      <c r="H4" s="514"/>
      <c r="I4" s="514"/>
      <c r="J4" s="514" t="s">
        <v>571</v>
      </c>
      <c r="K4" s="514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87" t="s">
        <v>578</v>
      </c>
      <c r="B6" s="487"/>
      <c r="C6" s="487"/>
      <c r="D6" s="487"/>
      <c r="E6" s="487"/>
      <c r="F6" s="487"/>
      <c r="G6" s="487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488" t="s">
        <v>579</v>
      </c>
      <c r="B8" s="491" t="s">
        <v>38</v>
      </c>
      <c r="C8" s="494" t="s">
        <v>580</v>
      </c>
      <c r="D8" s="497" t="s">
        <v>581</v>
      </c>
      <c r="E8" s="484" t="s">
        <v>582</v>
      </c>
      <c r="F8" s="484" t="s">
        <v>583</v>
      </c>
      <c r="G8" s="500" t="s">
        <v>584</v>
      </c>
      <c r="H8" s="501"/>
      <c r="I8" s="518" t="s">
        <v>585</v>
      </c>
      <c r="J8" s="519"/>
      <c r="K8" s="502" t="s">
        <v>586</v>
      </c>
    </row>
    <row r="9" spans="1:11" ht="15" customHeight="1" x14ac:dyDescent="0.25">
      <c r="A9" s="489"/>
      <c r="B9" s="492"/>
      <c r="C9" s="495"/>
      <c r="D9" s="498"/>
      <c r="E9" s="485"/>
      <c r="F9" s="485"/>
      <c r="G9" s="505" t="s">
        <v>17</v>
      </c>
      <c r="H9" s="508" t="s">
        <v>18</v>
      </c>
      <c r="I9" s="505" t="s">
        <v>17</v>
      </c>
      <c r="J9" s="516" t="s">
        <v>18</v>
      </c>
      <c r="K9" s="503"/>
    </row>
    <row r="10" spans="1:11" ht="15.75" customHeight="1" thickBot="1" x14ac:dyDescent="0.3">
      <c r="A10" s="490"/>
      <c r="B10" s="493"/>
      <c r="C10" s="496"/>
      <c r="D10" s="499"/>
      <c r="E10" s="486"/>
      <c r="F10" s="486"/>
      <c r="G10" s="506"/>
      <c r="H10" s="509"/>
      <c r="I10" s="506"/>
      <c r="J10" s="517"/>
      <c r="K10" s="504"/>
    </row>
    <row r="11" spans="1:11" ht="23.25" thickTop="1" x14ac:dyDescent="0.25">
      <c r="A11" s="400">
        <v>1</v>
      </c>
      <c r="B11" s="401" t="s">
        <v>1061</v>
      </c>
      <c r="C11" s="402" t="s">
        <v>965</v>
      </c>
      <c r="D11" s="401" t="s">
        <v>65</v>
      </c>
      <c r="E11" s="403" t="s">
        <v>914</v>
      </c>
      <c r="F11" s="403" t="s">
        <v>71</v>
      </c>
      <c r="G11" s="135">
        <v>1</v>
      </c>
      <c r="H11" s="135">
        <f>LOOKUP(G11,'Кон-ты'!$I$3:$I$26,'Кон-ты'!$K$3:$K$26)</f>
        <v>25</v>
      </c>
      <c r="I11" s="135">
        <v>1</v>
      </c>
      <c r="J11" s="136">
        <f>LOOKUP(I11,'Кон-ты'!$I$3:$I$26,'Кон-ты'!$K$3:$K$26)</f>
        <v>25</v>
      </c>
      <c r="K11" s="141">
        <f>H11+J11</f>
        <v>50</v>
      </c>
    </row>
    <row r="12" spans="1:11" ht="23.25" thickBot="1" x14ac:dyDescent="0.3">
      <c r="A12" s="134" t="s">
        <v>576</v>
      </c>
      <c r="B12" s="129" t="s">
        <v>910</v>
      </c>
      <c r="C12" s="319" t="s">
        <v>1062</v>
      </c>
      <c r="D12" s="129" t="s">
        <v>65</v>
      </c>
      <c r="E12" s="130" t="s">
        <v>915</v>
      </c>
      <c r="F12" s="324" t="s">
        <v>84</v>
      </c>
      <c r="G12" s="139" t="s">
        <v>576</v>
      </c>
      <c r="H12" s="139" t="str">
        <f>LOOKUP(G12,'Кон-ты'!$I$3:$I$26,'Кон-ты'!$K$3:$K$26)</f>
        <v>-</v>
      </c>
      <c r="I12" s="139" t="s">
        <v>577</v>
      </c>
      <c r="J12" s="140"/>
      <c r="K12" s="398" t="s">
        <v>588</v>
      </c>
    </row>
    <row r="13" spans="1:11" ht="21" thickTop="1" x14ac:dyDescent="0.3">
      <c r="A13" s="111"/>
      <c r="B13" s="111"/>
      <c r="C13" s="112"/>
      <c r="D13" s="111"/>
      <c r="E13" s="111"/>
      <c r="F13" s="117"/>
    </row>
    <row r="14" spans="1:11" ht="20.25" x14ac:dyDescent="0.3">
      <c r="A14" s="113" t="s">
        <v>1087</v>
      </c>
      <c r="B14" s="113"/>
      <c r="C14" s="115"/>
      <c r="D14" s="113"/>
      <c r="E14" s="113"/>
      <c r="F14" s="118"/>
      <c r="K14" s="409" t="s">
        <v>1083</v>
      </c>
    </row>
    <row r="15" spans="1:11" ht="20.25" x14ac:dyDescent="0.3">
      <c r="A15" s="114" t="s">
        <v>1085</v>
      </c>
      <c r="B15" s="114"/>
      <c r="C15" s="115"/>
      <c r="D15" s="114"/>
      <c r="E15" s="114"/>
      <c r="F15" s="119"/>
      <c r="K15" s="409"/>
    </row>
    <row r="16" spans="1:11" ht="20.25" x14ac:dyDescent="0.3">
      <c r="A16" s="114"/>
      <c r="B16" s="114"/>
      <c r="C16" s="115"/>
      <c r="D16" s="114"/>
      <c r="E16" s="114"/>
      <c r="F16" s="119"/>
      <c r="K16" s="409"/>
    </row>
    <row r="17" spans="1:11" ht="20.25" x14ac:dyDescent="0.3">
      <c r="A17" s="114" t="s">
        <v>1088</v>
      </c>
      <c r="B17" s="114"/>
      <c r="C17" s="115"/>
      <c r="D17" s="114"/>
      <c r="E17" s="114"/>
      <c r="F17" s="119"/>
      <c r="K17" s="409" t="s">
        <v>1084</v>
      </c>
    </row>
    <row r="18" spans="1:11" ht="20.25" x14ac:dyDescent="0.3">
      <c r="A18" s="114" t="s">
        <v>1086</v>
      </c>
      <c r="B18" s="114"/>
      <c r="D18" s="114"/>
      <c r="E18" s="114"/>
      <c r="F18" s="119"/>
    </row>
  </sheetData>
  <mergeCells count="21">
    <mergeCell ref="I8:J8"/>
    <mergeCell ref="K8:K10"/>
    <mergeCell ref="G9:G10"/>
    <mergeCell ref="H9:H10"/>
    <mergeCell ref="I9:I10"/>
    <mergeCell ref="J9:J10"/>
    <mergeCell ref="A6:G6"/>
    <mergeCell ref="A8:A10"/>
    <mergeCell ref="B8:B10"/>
    <mergeCell ref="C8:C10"/>
    <mergeCell ref="D8:D10"/>
    <mergeCell ref="E8:E10"/>
    <mergeCell ref="F8:F10"/>
    <mergeCell ref="G8:H8"/>
    <mergeCell ref="D1:F2"/>
    <mergeCell ref="A3:E3"/>
    <mergeCell ref="F3:I3"/>
    <mergeCell ref="J3:K3"/>
    <mergeCell ref="A4:E4"/>
    <mergeCell ref="F4:I4"/>
    <mergeCell ref="J4:K4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"/>
  <sheetViews>
    <sheetView workbookViewId="0">
      <selection sqref="A1:XFD7"/>
    </sheetView>
  </sheetViews>
  <sheetFormatPr defaultRowHeight="15" x14ac:dyDescent="0.25"/>
  <cols>
    <col min="3" max="3" width="9.140625" style="124"/>
    <col min="6" max="6" width="9.140625" style="120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J327"/>
  <sheetViews>
    <sheetView zoomScale="90" zoomScaleNormal="90" workbookViewId="0">
      <selection activeCell="A33" sqref="A33:XFD33"/>
    </sheetView>
  </sheetViews>
  <sheetFormatPr defaultRowHeight="15" x14ac:dyDescent="0.25"/>
  <cols>
    <col min="1" max="1" width="7.28515625" style="199" customWidth="1"/>
    <col min="2" max="2" width="26.28515625" style="199" customWidth="1"/>
    <col min="3" max="3" width="17.85546875" style="199" bestFit="1" customWidth="1"/>
    <col min="4" max="4" width="11.7109375" style="199" bestFit="1" customWidth="1"/>
    <col min="5" max="5" width="11.5703125" style="199" customWidth="1"/>
    <col min="6" max="6" width="11.28515625" style="199" bestFit="1" customWidth="1"/>
    <col min="7" max="7" width="9.140625" style="199"/>
    <col min="8" max="8" width="41.42578125" style="199" customWidth="1"/>
    <col min="9" max="9" width="24.7109375" style="199" customWidth="1"/>
    <col min="10" max="10" width="13.85546875" style="199" bestFit="1" customWidth="1"/>
    <col min="11" max="11" width="9.140625" style="199"/>
    <col min="12" max="12" width="22.140625" style="199" bestFit="1" customWidth="1"/>
    <col min="13" max="16384" width="9.140625" style="199"/>
  </cols>
  <sheetData>
    <row r="1" spans="1:10" ht="48.75" thickTop="1" thickBot="1" x14ac:dyDescent="0.3">
      <c r="A1" s="40" t="s">
        <v>38</v>
      </c>
      <c r="B1" s="41" t="s">
        <v>39</v>
      </c>
      <c r="C1" s="41" t="s">
        <v>40</v>
      </c>
      <c r="D1" s="41" t="s">
        <v>41</v>
      </c>
      <c r="E1" s="41" t="s">
        <v>42</v>
      </c>
      <c r="F1" s="42" t="s">
        <v>43</v>
      </c>
      <c r="G1" s="41" t="s">
        <v>44</v>
      </c>
      <c r="H1" s="41" t="s">
        <v>45</v>
      </c>
      <c r="I1" s="41" t="s">
        <v>46</v>
      </c>
      <c r="J1" s="41" t="s">
        <v>47</v>
      </c>
    </row>
    <row r="2" spans="1:10" ht="16.5" thickTop="1" x14ac:dyDescent="0.25">
      <c r="A2" s="185">
        <v>5</v>
      </c>
      <c r="B2" s="181" t="s">
        <v>674</v>
      </c>
      <c r="C2" s="190" t="s">
        <v>675</v>
      </c>
      <c r="D2" s="190" t="s">
        <v>55</v>
      </c>
      <c r="E2" s="190" t="s">
        <v>71</v>
      </c>
      <c r="F2" s="182">
        <v>29476</v>
      </c>
      <c r="G2" s="183" t="s">
        <v>605</v>
      </c>
      <c r="H2" s="184" t="s">
        <v>162</v>
      </c>
      <c r="I2" s="184" t="s">
        <v>67</v>
      </c>
      <c r="J2" s="184"/>
    </row>
    <row r="3" spans="1:10" ht="15.75" x14ac:dyDescent="0.25">
      <c r="A3" s="185">
        <v>75</v>
      </c>
      <c r="B3" s="181" t="s">
        <v>707</v>
      </c>
      <c r="C3" s="188" t="s">
        <v>185</v>
      </c>
      <c r="D3" s="188" t="s">
        <v>55</v>
      </c>
      <c r="E3" s="188" t="s">
        <v>64</v>
      </c>
      <c r="F3" s="182">
        <v>28646</v>
      </c>
      <c r="G3" s="183" t="s">
        <v>605</v>
      </c>
      <c r="H3" s="184" t="s">
        <v>664</v>
      </c>
      <c r="I3" s="184" t="s">
        <v>708</v>
      </c>
      <c r="J3" s="184"/>
    </row>
    <row r="4" spans="1:10" ht="15.75" x14ac:dyDescent="0.25">
      <c r="A4" s="180">
        <v>172</v>
      </c>
      <c r="B4" s="181" t="s">
        <v>693</v>
      </c>
      <c r="C4" s="190" t="s">
        <v>49</v>
      </c>
      <c r="D4" s="190" t="s">
        <v>55</v>
      </c>
      <c r="E4" s="190" t="s">
        <v>84</v>
      </c>
      <c r="F4" s="182">
        <v>27677</v>
      </c>
      <c r="G4" s="192" t="s">
        <v>605</v>
      </c>
      <c r="H4" s="184" t="s">
        <v>694</v>
      </c>
      <c r="I4" s="184" t="s">
        <v>67</v>
      </c>
      <c r="J4" s="184"/>
    </row>
    <row r="5" spans="1:10" ht="15.75" x14ac:dyDescent="0.25">
      <c r="A5" s="180">
        <v>248</v>
      </c>
      <c r="B5" s="181" t="s">
        <v>711</v>
      </c>
      <c r="C5" s="188" t="s">
        <v>132</v>
      </c>
      <c r="D5" s="188" t="s">
        <v>55</v>
      </c>
      <c r="E5" s="188" t="s">
        <v>71</v>
      </c>
      <c r="F5" s="182">
        <v>32235</v>
      </c>
      <c r="G5" s="183" t="s">
        <v>605</v>
      </c>
      <c r="H5" s="184" t="s">
        <v>684</v>
      </c>
      <c r="I5" s="184" t="s">
        <v>712</v>
      </c>
      <c r="J5" s="184"/>
    </row>
    <row r="6" spans="1:10" ht="15.75" x14ac:dyDescent="0.25">
      <c r="A6" s="180">
        <v>300</v>
      </c>
      <c r="B6" s="181" t="s">
        <v>336</v>
      </c>
      <c r="C6" s="188" t="s">
        <v>76</v>
      </c>
      <c r="D6" s="188" t="s">
        <v>55</v>
      </c>
      <c r="E6" s="188" t="s">
        <v>99</v>
      </c>
      <c r="F6" s="182">
        <v>31761</v>
      </c>
      <c r="G6" s="183" t="s">
        <v>122</v>
      </c>
      <c r="H6" s="184" t="s">
        <v>337</v>
      </c>
      <c r="I6" s="184" t="s">
        <v>123</v>
      </c>
      <c r="J6" s="184" t="s">
        <v>655</v>
      </c>
    </row>
    <row r="7" spans="1:10" ht="15.75" x14ac:dyDescent="0.25">
      <c r="A7" s="180">
        <v>313</v>
      </c>
      <c r="B7" s="181" t="s">
        <v>374</v>
      </c>
      <c r="C7" s="188" t="s">
        <v>375</v>
      </c>
      <c r="D7" s="188" t="s">
        <v>55</v>
      </c>
      <c r="E7" s="188" t="s">
        <v>120</v>
      </c>
      <c r="F7" s="182">
        <v>31413</v>
      </c>
      <c r="G7" s="183" t="s">
        <v>190</v>
      </c>
      <c r="H7" s="184" t="s">
        <v>72</v>
      </c>
      <c r="I7" s="184" t="s">
        <v>593</v>
      </c>
      <c r="J7" s="184" t="s">
        <v>594</v>
      </c>
    </row>
    <row r="8" spans="1:10" ht="15.75" x14ac:dyDescent="0.25">
      <c r="A8" s="180">
        <v>515</v>
      </c>
      <c r="B8" s="181" t="s">
        <v>391</v>
      </c>
      <c r="C8" s="188" t="s">
        <v>392</v>
      </c>
      <c r="D8" s="188" t="s">
        <v>55</v>
      </c>
      <c r="E8" s="188" t="s">
        <v>71</v>
      </c>
      <c r="F8" s="182">
        <v>32144</v>
      </c>
      <c r="G8" s="183" t="s">
        <v>605</v>
      </c>
      <c r="H8" s="184" t="s">
        <v>202</v>
      </c>
      <c r="I8" s="184" t="s">
        <v>634</v>
      </c>
      <c r="J8" s="184" t="s">
        <v>365</v>
      </c>
    </row>
    <row r="9" spans="1:10" ht="15.75" x14ac:dyDescent="0.25">
      <c r="A9" s="180">
        <v>535</v>
      </c>
      <c r="B9" s="181" t="s">
        <v>839</v>
      </c>
      <c r="C9" s="188" t="s">
        <v>185</v>
      </c>
      <c r="D9" s="188" t="s">
        <v>55</v>
      </c>
      <c r="E9" s="188" t="s">
        <v>71</v>
      </c>
      <c r="F9" s="182">
        <v>27532</v>
      </c>
      <c r="G9" s="183" t="s">
        <v>605</v>
      </c>
      <c r="H9" s="184" t="s">
        <v>723</v>
      </c>
      <c r="I9" s="184" t="s">
        <v>67</v>
      </c>
      <c r="J9" s="184"/>
    </row>
    <row r="10" spans="1:10" ht="15.75" x14ac:dyDescent="0.25">
      <c r="A10" s="175">
        <v>575</v>
      </c>
      <c r="B10" s="176" t="s">
        <v>512</v>
      </c>
      <c r="C10" s="189" t="s">
        <v>107</v>
      </c>
      <c r="D10" s="189" t="s">
        <v>55</v>
      </c>
      <c r="E10" s="189" t="s">
        <v>140</v>
      </c>
      <c r="F10" s="177">
        <v>27462</v>
      </c>
      <c r="G10" s="178" t="s">
        <v>605</v>
      </c>
      <c r="H10" s="184" t="s">
        <v>162</v>
      </c>
      <c r="I10" s="179" t="s">
        <v>67</v>
      </c>
      <c r="J10" s="184"/>
    </row>
    <row r="11" spans="1:10" ht="15.75" x14ac:dyDescent="0.25">
      <c r="A11" s="185">
        <v>17</v>
      </c>
      <c r="B11" s="181" t="s">
        <v>706</v>
      </c>
      <c r="C11" s="188" t="s">
        <v>295</v>
      </c>
      <c r="D11" s="188" t="s">
        <v>150</v>
      </c>
      <c r="E11" s="188" t="s">
        <v>71</v>
      </c>
      <c r="F11" s="182">
        <v>31843</v>
      </c>
      <c r="G11" s="183" t="s">
        <v>605</v>
      </c>
      <c r="H11" s="184" t="s">
        <v>704</v>
      </c>
      <c r="I11" s="184" t="s">
        <v>705</v>
      </c>
      <c r="J11" s="184"/>
    </row>
    <row r="12" spans="1:10" ht="15.75" x14ac:dyDescent="0.25">
      <c r="A12" s="193">
        <v>72</v>
      </c>
      <c r="B12" s="176" t="s">
        <v>709</v>
      </c>
      <c r="C12" s="189" t="s">
        <v>107</v>
      </c>
      <c r="D12" s="189" t="s">
        <v>150</v>
      </c>
      <c r="E12" s="189" t="s">
        <v>71</v>
      </c>
      <c r="F12" s="177">
        <v>31509</v>
      </c>
      <c r="G12" s="178" t="s">
        <v>605</v>
      </c>
      <c r="H12" s="179" t="s">
        <v>664</v>
      </c>
      <c r="I12" s="179" t="s">
        <v>708</v>
      </c>
      <c r="J12" s="184"/>
    </row>
    <row r="13" spans="1:10" ht="15.75" x14ac:dyDescent="0.25">
      <c r="A13" s="175">
        <v>101</v>
      </c>
      <c r="B13" s="176" t="s">
        <v>146</v>
      </c>
      <c r="C13" s="189" t="s">
        <v>98</v>
      </c>
      <c r="D13" s="189" t="s">
        <v>150</v>
      </c>
      <c r="E13" s="189" t="s">
        <v>71</v>
      </c>
      <c r="F13" s="177">
        <v>29872</v>
      </c>
      <c r="G13" s="178" t="s">
        <v>605</v>
      </c>
      <c r="H13" s="179" t="s">
        <v>461</v>
      </c>
      <c r="I13" s="179" t="s">
        <v>167</v>
      </c>
      <c r="J13" s="184"/>
    </row>
    <row r="14" spans="1:10" ht="15.75" x14ac:dyDescent="0.25">
      <c r="A14" s="180">
        <v>111</v>
      </c>
      <c r="B14" s="181" t="s">
        <v>356</v>
      </c>
      <c r="C14" s="188" t="s">
        <v>239</v>
      </c>
      <c r="D14" s="188" t="s">
        <v>150</v>
      </c>
      <c r="E14" s="188" t="s">
        <v>71</v>
      </c>
      <c r="F14" s="182">
        <v>28091</v>
      </c>
      <c r="G14" s="183">
        <v>1</v>
      </c>
      <c r="H14" s="184" t="s">
        <v>51</v>
      </c>
      <c r="I14" s="184" t="s">
        <v>634</v>
      </c>
      <c r="J14" s="184" t="s">
        <v>607</v>
      </c>
    </row>
    <row r="15" spans="1:10" ht="15.75" x14ac:dyDescent="0.25">
      <c r="A15" s="180">
        <v>113</v>
      </c>
      <c r="B15" s="181" t="s">
        <v>334</v>
      </c>
      <c r="C15" s="188" t="s">
        <v>335</v>
      </c>
      <c r="D15" s="188" t="s">
        <v>150</v>
      </c>
      <c r="E15" s="188" t="s">
        <v>56</v>
      </c>
      <c r="F15" s="182">
        <v>24672</v>
      </c>
      <c r="G15" s="183" t="s">
        <v>190</v>
      </c>
      <c r="H15" s="184" t="s">
        <v>170</v>
      </c>
      <c r="I15" s="184" t="s">
        <v>171</v>
      </c>
      <c r="J15" s="184" t="s">
        <v>620</v>
      </c>
    </row>
    <row r="16" spans="1:10" ht="15.75" x14ac:dyDescent="0.25">
      <c r="A16" s="180">
        <v>116</v>
      </c>
      <c r="B16" s="181" t="s">
        <v>744</v>
      </c>
      <c r="C16" s="188" t="s">
        <v>166</v>
      </c>
      <c r="D16" s="188" t="s">
        <v>150</v>
      </c>
      <c r="E16" s="188" t="s">
        <v>71</v>
      </c>
      <c r="F16" s="182">
        <v>31097</v>
      </c>
      <c r="G16" s="183" t="s">
        <v>605</v>
      </c>
      <c r="H16" s="184" t="s">
        <v>745</v>
      </c>
      <c r="I16" s="184" t="s">
        <v>67</v>
      </c>
      <c r="J16" s="184"/>
    </row>
    <row r="17" spans="1:10" ht="15.75" x14ac:dyDescent="0.25">
      <c r="A17" s="185">
        <v>117</v>
      </c>
      <c r="B17" s="181" t="s">
        <v>698</v>
      </c>
      <c r="C17" s="188" t="s">
        <v>83</v>
      </c>
      <c r="D17" s="188" t="s">
        <v>150</v>
      </c>
      <c r="E17" s="188" t="s">
        <v>64</v>
      </c>
      <c r="F17" s="182">
        <v>28120</v>
      </c>
      <c r="G17" s="183" t="s">
        <v>605</v>
      </c>
      <c r="H17" s="184" t="s">
        <v>723</v>
      </c>
      <c r="I17" s="184" t="s">
        <v>67</v>
      </c>
      <c r="J17" s="184"/>
    </row>
    <row r="18" spans="1:10" ht="15.75" x14ac:dyDescent="0.25">
      <c r="A18" s="180">
        <v>154</v>
      </c>
      <c r="B18" s="181" t="s">
        <v>352</v>
      </c>
      <c r="C18" s="188" t="s">
        <v>107</v>
      </c>
      <c r="D18" s="188" t="s">
        <v>150</v>
      </c>
      <c r="E18" s="190" t="s">
        <v>120</v>
      </c>
      <c r="F18" s="182">
        <v>29796</v>
      </c>
      <c r="G18" s="183" t="s">
        <v>122</v>
      </c>
      <c r="H18" s="184" t="s">
        <v>72</v>
      </c>
      <c r="I18" s="184" t="s">
        <v>592</v>
      </c>
      <c r="J18" s="184" t="s">
        <v>110</v>
      </c>
    </row>
    <row r="19" spans="1:10" ht="15.75" x14ac:dyDescent="0.25">
      <c r="A19" s="180">
        <v>164</v>
      </c>
      <c r="B19" s="181" t="s">
        <v>665</v>
      </c>
      <c r="C19" s="190" t="s">
        <v>107</v>
      </c>
      <c r="D19" s="190" t="s">
        <v>150</v>
      </c>
      <c r="E19" s="190" t="s">
        <v>71</v>
      </c>
      <c r="F19" s="182">
        <v>32536</v>
      </c>
      <c r="G19" s="192" t="s">
        <v>605</v>
      </c>
      <c r="H19" s="184" t="s">
        <v>244</v>
      </c>
      <c r="I19" s="184" t="s">
        <v>634</v>
      </c>
      <c r="J19" s="184"/>
    </row>
    <row r="20" spans="1:10" ht="15.75" x14ac:dyDescent="0.25">
      <c r="A20" s="180">
        <v>191</v>
      </c>
      <c r="B20" s="181" t="s">
        <v>191</v>
      </c>
      <c r="C20" s="190" t="s">
        <v>149</v>
      </c>
      <c r="D20" s="190" t="s">
        <v>150</v>
      </c>
      <c r="E20" s="190" t="s">
        <v>64</v>
      </c>
      <c r="F20" s="182">
        <v>28134</v>
      </c>
      <c r="G20" s="183">
        <v>1</v>
      </c>
      <c r="H20" s="184" t="s">
        <v>72</v>
      </c>
      <c r="I20" s="184" t="s">
        <v>593</v>
      </c>
      <c r="J20" s="184" t="s">
        <v>596</v>
      </c>
    </row>
    <row r="21" spans="1:10" ht="15.75" x14ac:dyDescent="0.25">
      <c r="A21" s="185">
        <v>198</v>
      </c>
      <c r="B21" s="181" t="s">
        <v>189</v>
      </c>
      <c r="C21" s="188" t="s">
        <v>98</v>
      </c>
      <c r="D21" s="188" t="s">
        <v>150</v>
      </c>
      <c r="E21" s="188" t="s">
        <v>71</v>
      </c>
      <c r="F21" s="182">
        <v>30792</v>
      </c>
      <c r="G21" s="183" t="s">
        <v>190</v>
      </c>
      <c r="H21" s="184" t="s">
        <v>72</v>
      </c>
      <c r="I21" s="184" t="s">
        <v>593</v>
      </c>
      <c r="J21" s="184" t="s">
        <v>624</v>
      </c>
    </row>
    <row r="22" spans="1:10" ht="15.75" x14ac:dyDescent="0.25">
      <c r="A22" s="180">
        <v>217</v>
      </c>
      <c r="B22" s="181" t="s">
        <v>696</v>
      </c>
      <c r="C22" s="188" t="s">
        <v>54</v>
      </c>
      <c r="D22" s="188" t="s">
        <v>150</v>
      </c>
      <c r="E22" s="188" t="s">
        <v>84</v>
      </c>
      <c r="F22" s="182">
        <v>29689</v>
      </c>
      <c r="G22" s="183" t="s">
        <v>605</v>
      </c>
      <c r="H22" s="184" t="s">
        <v>697</v>
      </c>
      <c r="I22" s="184" t="s">
        <v>67</v>
      </c>
      <c r="J22" s="184"/>
    </row>
    <row r="23" spans="1:10" ht="15.75" x14ac:dyDescent="0.25">
      <c r="A23" s="180">
        <v>360</v>
      </c>
      <c r="B23" s="181" t="s">
        <v>720</v>
      </c>
      <c r="C23" s="188" t="s">
        <v>54</v>
      </c>
      <c r="D23" s="188" t="s">
        <v>150</v>
      </c>
      <c r="E23" s="188" t="s">
        <v>721</v>
      </c>
      <c r="F23" s="182">
        <v>30544</v>
      </c>
      <c r="G23" s="183" t="s">
        <v>605</v>
      </c>
      <c r="H23" s="184" t="s">
        <v>724</v>
      </c>
      <c r="I23" s="184" t="s">
        <v>67</v>
      </c>
      <c r="J23" s="184"/>
    </row>
    <row r="24" spans="1:10" ht="15.75" x14ac:dyDescent="0.25">
      <c r="A24" s="180">
        <v>396</v>
      </c>
      <c r="B24" s="181" t="s">
        <v>713</v>
      </c>
      <c r="C24" s="188" t="s">
        <v>714</v>
      </c>
      <c r="D24" s="188" t="s">
        <v>150</v>
      </c>
      <c r="E24" s="188" t="s">
        <v>56</v>
      </c>
      <c r="F24" s="182">
        <v>27731</v>
      </c>
      <c r="G24" s="183" t="s">
        <v>605</v>
      </c>
      <c r="H24" s="184" t="s">
        <v>704</v>
      </c>
      <c r="I24" s="184" t="s">
        <v>715</v>
      </c>
      <c r="J24" s="184"/>
    </row>
    <row r="25" spans="1:10" ht="15.75" x14ac:dyDescent="0.25">
      <c r="A25" s="180">
        <v>696</v>
      </c>
      <c r="B25" s="181" t="s">
        <v>710</v>
      </c>
      <c r="C25" s="188" t="s">
        <v>83</v>
      </c>
      <c r="D25" s="188" t="s">
        <v>150</v>
      </c>
      <c r="E25" s="188" t="s">
        <v>99</v>
      </c>
      <c r="F25" s="182">
        <v>31428</v>
      </c>
      <c r="G25" s="183" t="s">
        <v>605</v>
      </c>
      <c r="H25" s="184" t="s">
        <v>664</v>
      </c>
      <c r="I25" s="184" t="s">
        <v>708</v>
      </c>
      <c r="J25" s="184"/>
    </row>
    <row r="26" spans="1:10" ht="15.75" x14ac:dyDescent="0.25">
      <c r="A26" s="180">
        <v>777</v>
      </c>
      <c r="B26" s="181" t="s">
        <v>695</v>
      </c>
      <c r="C26" s="188" t="s">
        <v>289</v>
      </c>
      <c r="D26" s="188" t="s">
        <v>150</v>
      </c>
      <c r="E26" s="188" t="s">
        <v>50</v>
      </c>
      <c r="F26" s="182">
        <v>31248</v>
      </c>
      <c r="G26" s="183" t="s">
        <v>605</v>
      </c>
      <c r="H26" s="184" t="s">
        <v>162</v>
      </c>
      <c r="I26" s="184" t="s">
        <v>67</v>
      </c>
      <c r="J26" s="184"/>
    </row>
    <row r="27" spans="1:10" ht="15.75" x14ac:dyDescent="0.25">
      <c r="A27" s="180">
        <v>789</v>
      </c>
      <c r="B27" s="181" t="s">
        <v>703</v>
      </c>
      <c r="C27" s="188" t="s">
        <v>239</v>
      </c>
      <c r="D27" s="188" t="s">
        <v>150</v>
      </c>
      <c r="E27" s="188" t="s">
        <v>71</v>
      </c>
      <c r="F27" s="182">
        <v>33607</v>
      </c>
      <c r="G27" s="183" t="s">
        <v>605</v>
      </c>
      <c r="H27" s="184" t="s">
        <v>704</v>
      </c>
      <c r="I27" s="184" t="s">
        <v>705</v>
      </c>
      <c r="J27" s="184"/>
    </row>
    <row r="28" spans="1:10" ht="15.75" x14ac:dyDescent="0.25">
      <c r="A28" s="180">
        <v>911</v>
      </c>
      <c r="B28" s="181" t="s">
        <v>736</v>
      </c>
      <c r="C28" s="188" t="s">
        <v>289</v>
      </c>
      <c r="D28" s="188" t="s">
        <v>150</v>
      </c>
      <c r="E28" s="188" t="s">
        <v>64</v>
      </c>
      <c r="F28" s="182">
        <v>33390</v>
      </c>
      <c r="G28" s="183" t="s">
        <v>605</v>
      </c>
      <c r="H28" s="184" t="s">
        <v>737</v>
      </c>
      <c r="I28" s="184" t="s">
        <v>592</v>
      </c>
      <c r="J28" s="184"/>
    </row>
    <row r="29" spans="1:10" ht="15.75" x14ac:dyDescent="0.25">
      <c r="A29" s="185">
        <v>8</v>
      </c>
      <c r="B29" s="181" t="s">
        <v>534</v>
      </c>
      <c r="C29" s="188" t="s">
        <v>200</v>
      </c>
      <c r="D29" s="188" t="s">
        <v>108</v>
      </c>
      <c r="E29" s="188" t="s">
        <v>71</v>
      </c>
      <c r="F29" s="182">
        <v>30301</v>
      </c>
      <c r="G29" s="183" t="s">
        <v>605</v>
      </c>
      <c r="H29" s="184" t="s">
        <v>72</v>
      </c>
      <c r="I29" s="184" t="s">
        <v>593</v>
      </c>
      <c r="J29" s="184" t="s">
        <v>626</v>
      </c>
    </row>
    <row r="30" spans="1:10" ht="15.75" x14ac:dyDescent="0.25">
      <c r="A30" s="185">
        <v>23</v>
      </c>
      <c r="B30" s="181" t="s">
        <v>641</v>
      </c>
      <c r="C30" s="188" t="s">
        <v>402</v>
      </c>
      <c r="D30" s="188" t="s">
        <v>108</v>
      </c>
      <c r="E30" s="188" t="s">
        <v>64</v>
      </c>
      <c r="F30" s="182">
        <v>31101</v>
      </c>
      <c r="G30" s="183" t="s">
        <v>458</v>
      </c>
      <c r="H30" s="184" t="s">
        <v>72</v>
      </c>
      <c r="I30" s="184" t="s">
        <v>743</v>
      </c>
      <c r="J30" s="184" t="s">
        <v>152</v>
      </c>
    </row>
    <row r="31" spans="1:10" ht="15.75" x14ac:dyDescent="0.25">
      <c r="A31" s="185">
        <v>32</v>
      </c>
      <c r="B31" s="181" t="s">
        <v>452</v>
      </c>
      <c r="C31" s="188" t="s">
        <v>98</v>
      </c>
      <c r="D31" s="188" t="s">
        <v>108</v>
      </c>
      <c r="E31" s="188" t="s">
        <v>50</v>
      </c>
      <c r="F31" s="182">
        <v>29023</v>
      </c>
      <c r="G31" s="183" t="s">
        <v>605</v>
      </c>
      <c r="H31" s="184" t="s">
        <v>258</v>
      </c>
      <c r="I31" s="184" t="s">
        <v>593</v>
      </c>
      <c r="J31" s="184"/>
    </row>
    <row r="32" spans="1:10" ht="15.75" x14ac:dyDescent="0.25">
      <c r="A32" s="185">
        <v>35</v>
      </c>
      <c r="B32" s="181" t="s">
        <v>537</v>
      </c>
      <c r="C32" s="188" t="s">
        <v>538</v>
      </c>
      <c r="D32" s="188" t="s">
        <v>108</v>
      </c>
      <c r="E32" s="188" t="s">
        <v>71</v>
      </c>
      <c r="F32" s="182">
        <v>21611</v>
      </c>
      <c r="G32" s="183" t="s">
        <v>122</v>
      </c>
      <c r="H32" s="184" t="s">
        <v>170</v>
      </c>
      <c r="I32" s="184" t="s">
        <v>171</v>
      </c>
      <c r="J32" s="184" t="s">
        <v>621</v>
      </c>
    </row>
    <row r="33" spans="1:10" ht="15.75" x14ac:dyDescent="0.25">
      <c r="A33" s="185">
        <v>44</v>
      </c>
      <c r="B33" s="181" t="s">
        <v>670</v>
      </c>
      <c r="C33" s="188" t="s">
        <v>647</v>
      </c>
      <c r="D33" s="188" t="s">
        <v>108</v>
      </c>
      <c r="E33" s="188" t="s">
        <v>71</v>
      </c>
      <c r="F33" s="182">
        <v>25495</v>
      </c>
      <c r="G33" s="183" t="s">
        <v>190</v>
      </c>
      <c r="H33" s="184" t="s">
        <v>303</v>
      </c>
      <c r="I33" s="184" t="s">
        <v>671</v>
      </c>
      <c r="J33" s="184"/>
    </row>
    <row r="34" spans="1:10" ht="15.75" x14ac:dyDescent="0.25">
      <c r="A34" s="185">
        <v>56</v>
      </c>
      <c r="B34" s="181" t="s">
        <v>746</v>
      </c>
      <c r="C34" s="188" t="s">
        <v>283</v>
      </c>
      <c r="D34" s="188" t="s">
        <v>108</v>
      </c>
      <c r="E34" s="188" t="s">
        <v>71</v>
      </c>
      <c r="F34" s="182">
        <v>29916</v>
      </c>
      <c r="G34" s="183" t="s">
        <v>605</v>
      </c>
      <c r="H34" s="184" t="s">
        <v>747</v>
      </c>
      <c r="I34" s="184" t="s">
        <v>67</v>
      </c>
      <c r="J34" s="184"/>
    </row>
    <row r="35" spans="1:10" ht="15.75" x14ac:dyDescent="0.25">
      <c r="A35" s="185">
        <v>73</v>
      </c>
      <c r="B35" s="181" t="s">
        <v>420</v>
      </c>
      <c r="C35" s="188" t="s">
        <v>63</v>
      </c>
      <c r="D35" s="188" t="s">
        <v>108</v>
      </c>
      <c r="E35" s="188" t="s">
        <v>120</v>
      </c>
      <c r="F35" s="182">
        <v>31421</v>
      </c>
      <c r="G35" s="192" t="s">
        <v>389</v>
      </c>
      <c r="H35" s="184" t="s">
        <v>72</v>
      </c>
      <c r="I35" s="184" t="s">
        <v>592</v>
      </c>
      <c r="J35" s="184" t="s">
        <v>625</v>
      </c>
    </row>
    <row r="36" spans="1:10" ht="15.75" x14ac:dyDescent="0.25">
      <c r="A36" s="185">
        <v>77</v>
      </c>
      <c r="B36" s="181" t="s">
        <v>469</v>
      </c>
      <c r="C36" s="188" t="s">
        <v>76</v>
      </c>
      <c r="D36" s="188" t="s">
        <v>108</v>
      </c>
      <c r="E36" s="188" t="s">
        <v>64</v>
      </c>
      <c r="F36" s="182">
        <v>28740</v>
      </c>
      <c r="G36" s="192" t="s">
        <v>605</v>
      </c>
      <c r="H36" s="184" t="s">
        <v>72</v>
      </c>
      <c r="I36" s="184" t="s">
        <v>67</v>
      </c>
      <c r="J36" s="184"/>
    </row>
    <row r="37" spans="1:10" ht="15.75" x14ac:dyDescent="0.25">
      <c r="A37" s="180">
        <v>85</v>
      </c>
      <c r="B37" s="181" t="s">
        <v>214</v>
      </c>
      <c r="C37" s="188" t="s">
        <v>98</v>
      </c>
      <c r="D37" s="188" t="s">
        <v>108</v>
      </c>
      <c r="E37" s="188" t="s">
        <v>50</v>
      </c>
      <c r="F37" s="182">
        <v>31279</v>
      </c>
      <c r="G37" s="183">
        <v>1</v>
      </c>
      <c r="H37" s="184" t="s">
        <v>597</v>
      </c>
      <c r="I37" s="184" t="s">
        <v>593</v>
      </c>
      <c r="J37" s="184" t="s">
        <v>610</v>
      </c>
    </row>
    <row r="38" spans="1:10" ht="15.75" x14ac:dyDescent="0.25">
      <c r="A38" s="180">
        <v>96</v>
      </c>
      <c r="B38" s="181" t="s">
        <v>471</v>
      </c>
      <c r="C38" s="188" t="s">
        <v>98</v>
      </c>
      <c r="D38" s="188" t="s">
        <v>108</v>
      </c>
      <c r="E38" s="188" t="s">
        <v>56</v>
      </c>
      <c r="F38" s="182">
        <v>25475</v>
      </c>
      <c r="G38" s="183" t="s">
        <v>190</v>
      </c>
      <c r="H38" s="184" t="s">
        <v>72</v>
      </c>
      <c r="I38" s="184" t="s">
        <v>167</v>
      </c>
      <c r="J38" s="184" t="s">
        <v>536</v>
      </c>
    </row>
    <row r="39" spans="1:10" ht="15.75" x14ac:dyDescent="0.25">
      <c r="A39" s="185">
        <v>112</v>
      </c>
      <c r="B39" s="181" t="s">
        <v>362</v>
      </c>
      <c r="C39" s="188" t="s">
        <v>226</v>
      </c>
      <c r="D39" s="188" t="s">
        <v>108</v>
      </c>
      <c r="E39" s="188" t="s">
        <v>71</v>
      </c>
      <c r="F39" s="182">
        <v>31239</v>
      </c>
      <c r="G39" s="183" t="s">
        <v>190</v>
      </c>
      <c r="H39" s="184" t="s">
        <v>72</v>
      </c>
      <c r="I39" s="184" t="s">
        <v>593</v>
      </c>
      <c r="J39" s="184" t="s">
        <v>595</v>
      </c>
    </row>
    <row r="40" spans="1:10" ht="15.75" x14ac:dyDescent="0.25">
      <c r="A40" s="185">
        <v>114</v>
      </c>
      <c r="B40" s="181" t="s">
        <v>463</v>
      </c>
      <c r="C40" s="188" t="s">
        <v>54</v>
      </c>
      <c r="D40" s="188" t="s">
        <v>108</v>
      </c>
      <c r="E40" s="188" t="s">
        <v>683</v>
      </c>
      <c r="F40" s="182">
        <v>29073</v>
      </c>
      <c r="G40" s="183" t="s">
        <v>458</v>
      </c>
      <c r="H40" s="184" t="s">
        <v>383</v>
      </c>
      <c r="I40" s="184" t="s">
        <v>634</v>
      </c>
      <c r="J40" s="184" t="s">
        <v>635</v>
      </c>
    </row>
    <row r="41" spans="1:10" ht="15.75" x14ac:dyDescent="0.25">
      <c r="A41" s="185">
        <v>139</v>
      </c>
      <c r="B41" s="181" t="s">
        <v>173</v>
      </c>
      <c r="C41" s="190" t="s">
        <v>63</v>
      </c>
      <c r="D41" s="190" t="s">
        <v>108</v>
      </c>
      <c r="E41" s="188" t="s">
        <v>64</v>
      </c>
      <c r="F41" s="182">
        <v>30416</v>
      </c>
      <c r="G41" s="183">
        <v>1</v>
      </c>
      <c r="H41" s="184" t="s">
        <v>72</v>
      </c>
      <c r="I41" s="184" t="s">
        <v>167</v>
      </c>
      <c r="J41" s="184" t="s">
        <v>630</v>
      </c>
    </row>
    <row r="42" spans="1:10" ht="15.75" x14ac:dyDescent="0.25">
      <c r="A42" s="185">
        <v>224</v>
      </c>
      <c r="B42" s="181" t="s">
        <v>430</v>
      </c>
      <c r="C42" s="188" t="s">
        <v>388</v>
      </c>
      <c r="D42" s="188" t="s">
        <v>108</v>
      </c>
      <c r="E42" s="188" t="s">
        <v>71</v>
      </c>
      <c r="F42" s="182">
        <v>29113</v>
      </c>
      <c r="G42" s="192" t="s">
        <v>605</v>
      </c>
      <c r="H42" s="184" t="s">
        <v>61</v>
      </c>
      <c r="I42" s="184" t="s">
        <v>686</v>
      </c>
      <c r="J42" s="184"/>
    </row>
    <row r="43" spans="1:10" ht="15.75" x14ac:dyDescent="0.25">
      <c r="A43" s="180">
        <v>450</v>
      </c>
      <c r="B43" s="181" t="s">
        <v>287</v>
      </c>
      <c r="C43" s="188" t="s">
        <v>690</v>
      </c>
      <c r="D43" s="188" t="s">
        <v>108</v>
      </c>
      <c r="E43" s="188" t="s">
        <v>71</v>
      </c>
      <c r="F43" s="182">
        <v>20512</v>
      </c>
      <c r="G43" s="183" t="s">
        <v>190</v>
      </c>
      <c r="H43" s="184" t="s">
        <v>197</v>
      </c>
      <c r="I43" s="184" t="s">
        <v>691</v>
      </c>
      <c r="J43" s="184"/>
    </row>
    <row r="44" spans="1:10" ht="15.75" x14ac:dyDescent="0.25">
      <c r="A44" s="185">
        <v>477</v>
      </c>
      <c r="B44" s="181" t="s">
        <v>266</v>
      </c>
      <c r="C44" s="188" t="s">
        <v>692</v>
      </c>
      <c r="D44" s="188" t="s">
        <v>108</v>
      </c>
      <c r="E44" s="188" t="s">
        <v>64</v>
      </c>
      <c r="F44" s="182">
        <v>24510</v>
      </c>
      <c r="G44" s="183" t="s">
        <v>190</v>
      </c>
      <c r="H44" s="184" t="s">
        <v>197</v>
      </c>
      <c r="I44" s="184" t="s">
        <v>691</v>
      </c>
      <c r="J44" s="184"/>
    </row>
    <row r="45" spans="1:10" ht="15.75" x14ac:dyDescent="0.25">
      <c r="A45" s="185">
        <v>555</v>
      </c>
      <c r="B45" s="181" t="s">
        <v>242</v>
      </c>
      <c r="C45" s="188" t="s">
        <v>200</v>
      </c>
      <c r="D45" s="188" t="s">
        <v>108</v>
      </c>
      <c r="E45" s="188" t="s">
        <v>120</v>
      </c>
      <c r="F45" s="182">
        <v>29580</v>
      </c>
      <c r="G45" s="183" t="s">
        <v>190</v>
      </c>
      <c r="H45" s="184" t="s">
        <v>72</v>
      </c>
      <c r="I45" s="184" t="s">
        <v>592</v>
      </c>
      <c r="J45" s="184" t="s">
        <v>669</v>
      </c>
    </row>
    <row r="46" spans="1:10" ht="15.75" x14ac:dyDescent="0.25">
      <c r="A46" s="185">
        <v>25</v>
      </c>
      <c r="B46" s="181" t="s">
        <v>94</v>
      </c>
      <c r="C46" s="188" t="s">
        <v>95</v>
      </c>
      <c r="D46" s="188" t="s">
        <v>601</v>
      </c>
      <c r="E46" s="188" t="s">
        <v>120</v>
      </c>
      <c r="F46" s="182">
        <v>33837</v>
      </c>
      <c r="G46" s="192" t="s">
        <v>65</v>
      </c>
      <c r="H46" s="184" t="s">
        <v>72</v>
      </c>
      <c r="I46" s="184" t="s">
        <v>593</v>
      </c>
      <c r="J46" s="184" t="s">
        <v>639</v>
      </c>
    </row>
    <row r="47" spans="1:10" ht="15.75" x14ac:dyDescent="0.25">
      <c r="A47" s="185">
        <v>135</v>
      </c>
      <c r="B47" s="181" t="s">
        <v>637</v>
      </c>
      <c r="C47" s="188" t="s">
        <v>638</v>
      </c>
      <c r="D47" s="188" t="s">
        <v>601</v>
      </c>
      <c r="E47" s="188" t="s">
        <v>71</v>
      </c>
      <c r="F47" s="182">
        <v>29147</v>
      </c>
      <c r="G47" s="183" t="s">
        <v>65</v>
      </c>
      <c r="H47" s="184" t="s">
        <v>258</v>
      </c>
      <c r="I47" s="184" t="s">
        <v>67</v>
      </c>
      <c r="J47" s="184" t="s">
        <v>157</v>
      </c>
    </row>
    <row r="48" spans="1:10" ht="15.75" x14ac:dyDescent="0.25">
      <c r="A48" s="180">
        <v>717</v>
      </c>
      <c r="B48" s="181" t="s">
        <v>466</v>
      </c>
      <c r="C48" s="188" t="s">
        <v>467</v>
      </c>
      <c r="D48" s="188" t="s">
        <v>601</v>
      </c>
      <c r="E48" s="188" t="s">
        <v>99</v>
      </c>
      <c r="F48" s="182">
        <v>30097</v>
      </c>
      <c r="G48" s="183" t="s">
        <v>65</v>
      </c>
      <c r="H48" s="184" t="s">
        <v>296</v>
      </c>
      <c r="I48" s="184" t="s">
        <v>67</v>
      </c>
      <c r="J48" s="184" t="s">
        <v>608</v>
      </c>
    </row>
    <row r="49" spans="1:10" ht="15.75" x14ac:dyDescent="0.25">
      <c r="A49" s="185">
        <v>7</v>
      </c>
      <c r="B49" s="181" t="s">
        <v>699</v>
      </c>
      <c r="C49" s="190" t="s">
        <v>295</v>
      </c>
      <c r="D49" s="190" t="s">
        <v>25</v>
      </c>
      <c r="E49" s="190" t="s">
        <v>700</v>
      </c>
      <c r="F49" s="182">
        <v>28810</v>
      </c>
      <c r="G49" s="183" t="s">
        <v>65</v>
      </c>
      <c r="H49" s="184" t="s">
        <v>668</v>
      </c>
      <c r="I49" s="184" t="s">
        <v>67</v>
      </c>
      <c r="J49" s="184"/>
    </row>
    <row r="50" spans="1:10" ht="15.75" x14ac:dyDescent="0.25">
      <c r="A50" s="180">
        <v>29</v>
      </c>
      <c r="B50" s="181" t="s">
        <v>265</v>
      </c>
      <c r="C50" s="188" t="s">
        <v>239</v>
      </c>
      <c r="D50" s="188" t="s">
        <v>25</v>
      </c>
      <c r="E50" s="188" t="s">
        <v>56</v>
      </c>
      <c r="F50" s="182">
        <v>27666</v>
      </c>
      <c r="G50" s="183" t="s">
        <v>65</v>
      </c>
      <c r="H50" s="184" t="s">
        <v>51</v>
      </c>
      <c r="I50" s="184" t="s">
        <v>67</v>
      </c>
      <c r="J50" s="184" t="s">
        <v>609</v>
      </c>
    </row>
    <row r="51" spans="1:10" ht="15.75" x14ac:dyDescent="0.25">
      <c r="A51" s="185">
        <v>33</v>
      </c>
      <c r="B51" s="181" t="s">
        <v>666</v>
      </c>
      <c r="C51" s="188" t="s">
        <v>76</v>
      </c>
      <c r="D51" s="188" t="s">
        <v>25</v>
      </c>
      <c r="E51" s="188" t="s">
        <v>71</v>
      </c>
      <c r="F51" s="182">
        <v>31719</v>
      </c>
      <c r="G51" s="183" t="s">
        <v>65</v>
      </c>
      <c r="H51" s="184" t="s">
        <v>162</v>
      </c>
      <c r="I51" s="184" t="s">
        <v>67</v>
      </c>
      <c r="J51" s="184"/>
    </row>
    <row r="52" spans="1:10" ht="15.75" x14ac:dyDescent="0.25">
      <c r="A52" s="185">
        <v>50</v>
      </c>
      <c r="B52" s="181" t="s">
        <v>732</v>
      </c>
      <c r="C52" s="188" t="s">
        <v>132</v>
      </c>
      <c r="D52" s="188" t="s">
        <v>25</v>
      </c>
      <c r="E52" s="188" t="s">
        <v>84</v>
      </c>
      <c r="F52" s="182">
        <v>25179</v>
      </c>
      <c r="G52" s="183" t="s">
        <v>65</v>
      </c>
      <c r="H52" s="184" t="s">
        <v>330</v>
      </c>
      <c r="I52" s="184" t="s">
        <v>67</v>
      </c>
      <c r="J52" s="184"/>
    </row>
    <row r="53" spans="1:10" ht="15.75" x14ac:dyDescent="0.25">
      <c r="A53" s="185">
        <v>70</v>
      </c>
      <c r="B53" s="181" t="s">
        <v>672</v>
      </c>
      <c r="C53" s="188" t="s">
        <v>54</v>
      </c>
      <c r="D53" s="188" t="s">
        <v>25</v>
      </c>
      <c r="E53" s="188" t="s">
        <v>71</v>
      </c>
      <c r="F53" s="182">
        <v>29030</v>
      </c>
      <c r="G53" s="183" t="s">
        <v>65</v>
      </c>
      <c r="H53" s="184" t="s">
        <v>673</v>
      </c>
      <c r="I53" s="184" t="s">
        <v>67</v>
      </c>
      <c r="J53" s="184"/>
    </row>
    <row r="54" spans="1:10" ht="15.75" x14ac:dyDescent="0.25">
      <c r="A54" s="180">
        <v>102</v>
      </c>
      <c r="B54" s="181" t="s">
        <v>245</v>
      </c>
      <c r="C54" s="188" t="s">
        <v>200</v>
      </c>
      <c r="D54" s="188" t="s">
        <v>25</v>
      </c>
      <c r="E54" s="188" t="s">
        <v>71</v>
      </c>
      <c r="F54" s="182">
        <v>30467</v>
      </c>
      <c r="G54" s="183" t="s">
        <v>65</v>
      </c>
      <c r="H54" s="184" t="s">
        <v>246</v>
      </c>
      <c r="I54" s="184" t="s">
        <v>247</v>
      </c>
      <c r="J54" s="184" t="s">
        <v>248</v>
      </c>
    </row>
    <row r="55" spans="1:10" ht="15.75" x14ac:dyDescent="0.25">
      <c r="A55" s="180">
        <v>104</v>
      </c>
      <c r="B55" s="181" t="s">
        <v>370</v>
      </c>
      <c r="C55" s="188" t="s">
        <v>107</v>
      </c>
      <c r="D55" s="188" t="s">
        <v>25</v>
      </c>
      <c r="E55" s="188" t="s">
        <v>71</v>
      </c>
      <c r="F55" s="182">
        <v>32335</v>
      </c>
      <c r="G55" s="183" t="s">
        <v>65</v>
      </c>
      <c r="H55" s="184" t="s">
        <v>72</v>
      </c>
      <c r="I55" s="184" t="s">
        <v>247</v>
      </c>
      <c r="J55" s="184" t="s">
        <v>371</v>
      </c>
    </row>
    <row r="56" spans="1:10" ht="15.75" x14ac:dyDescent="0.25">
      <c r="A56" s="180">
        <v>105</v>
      </c>
      <c r="B56" s="181" t="s">
        <v>730</v>
      </c>
      <c r="C56" s="188" t="s">
        <v>98</v>
      </c>
      <c r="D56" s="188" t="s">
        <v>25</v>
      </c>
      <c r="E56" s="188" t="s">
        <v>140</v>
      </c>
      <c r="F56" s="182">
        <v>30437</v>
      </c>
      <c r="G56" s="183" t="s">
        <v>65</v>
      </c>
      <c r="H56" s="184" t="s">
        <v>731</v>
      </c>
      <c r="I56" s="184" t="s">
        <v>67</v>
      </c>
      <c r="J56" s="184"/>
    </row>
    <row r="57" spans="1:10" ht="15.75" x14ac:dyDescent="0.25">
      <c r="A57" s="180">
        <v>106</v>
      </c>
      <c r="B57" s="181" t="s">
        <v>667</v>
      </c>
      <c r="C57" s="188" t="s">
        <v>132</v>
      </c>
      <c r="D57" s="188" t="s">
        <v>25</v>
      </c>
      <c r="E57" s="188" t="s">
        <v>71</v>
      </c>
      <c r="F57" s="182">
        <v>33001</v>
      </c>
      <c r="G57" s="183" t="s">
        <v>65</v>
      </c>
      <c r="H57" s="184" t="s">
        <v>668</v>
      </c>
      <c r="I57" s="184" t="s">
        <v>67</v>
      </c>
      <c r="J57" s="184"/>
    </row>
    <row r="58" spans="1:10" ht="15.75" x14ac:dyDescent="0.25">
      <c r="A58" s="185">
        <v>126</v>
      </c>
      <c r="B58" s="181" t="s">
        <v>660</v>
      </c>
      <c r="C58" s="188" t="s">
        <v>295</v>
      </c>
      <c r="D58" s="188" t="s">
        <v>25</v>
      </c>
      <c r="E58" s="188" t="s">
        <v>71</v>
      </c>
      <c r="F58" s="182">
        <v>30293</v>
      </c>
      <c r="G58" s="183" t="s">
        <v>65</v>
      </c>
      <c r="H58" s="184" t="s">
        <v>661</v>
      </c>
      <c r="I58" s="184" t="s">
        <v>662</v>
      </c>
      <c r="J58" s="184"/>
    </row>
    <row r="59" spans="1:10" ht="15.75" x14ac:dyDescent="0.25">
      <c r="A59" s="185">
        <v>130</v>
      </c>
      <c r="B59" s="181" t="s">
        <v>729</v>
      </c>
      <c r="C59" s="188" t="s">
        <v>98</v>
      </c>
      <c r="D59" s="188" t="s">
        <v>25</v>
      </c>
      <c r="E59" s="188" t="s">
        <v>71</v>
      </c>
      <c r="F59" s="182">
        <v>31922</v>
      </c>
      <c r="G59" s="183" t="s">
        <v>65</v>
      </c>
      <c r="H59" s="184" t="s">
        <v>162</v>
      </c>
      <c r="I59" s="184" t="s">
        <v>67</v>
      </c>
      <c r="J59" s="184"/>
    </row>
    <row r="60" spans="1:10" ht="15.75" x14ac:dyDescent="0.25">
      <c r="A60" s="185">
        <v>147</v>
      </c>
      <c r="B60" s="181" t="s">
        <v>689</v>
      </c>
      <c r="C60" s="190" t="s">
        <v>283</v>
      </c>
      <c r="D60" s="190" t="s">
        <v>25</v>
      </c>
      <c r="E60" s="188" t="s">
        <v>56</v>
      </c>
      <c r="F60" s="182">
        <v>29365</v>
      </c>
      <c r="G60" s="183" t="s">
        <v>65</v>
      </c>
      <c r="H60" s="184" t="s">
        <v>61</v>
      </c>
      <c r="I60" s="184" t="s">
        <v>67</v>
      </c>
      <c r="J60" s="184"/>
    </row>
    <row r="61" spans="1:10" ht="15.75" x14ac:dyDescent="0.25">
      <c r="A61" s="185">
        <v>161</v>
      </c>
      <c r="B61" s="181" t="s">
        <v>741</v>
      </c>
      <c r="C61" s="190" t="s">
        <v>83</v>
      </c>
      <c r="D61" s="190" t="s">
        <v>25</v>
      </c>
      <c r="E61" s="188" t="s">
        <v>71</v>
      </c>
      <c r="F61" s="182">
        <v>29288</v>
      </c>
      <c r="G61" s="183" t="s">
        <v>65</v>
      </c>
      <c r="H61" s="184" t="s">
        <v>330</v>
      </c>
      <c r="I61" s="184" t="s">
        <v>67</v>
      </c>
      <c r="J61" s="184"/>
    </row>
    <row r="62" spans="1:10" ht="15.75" x14ac:dyDescent="0.25">
      <c r="A62" s="180">
        <v>177</v>
      </c>
      <c r="B62" s="181" t="s">
        <v>719</v>
      </c>
      <c r="C62" s="190" t="s">
        <v>98</v>
      </c>
      <c r="D62" s="190" t="s">
        <v>25</v>
      </c>
      <c r="E62" s="190" t="s">
        <v>64</v>
      </c>
      <c r="F62" s="182">
        <v>31989</v>
      </c>
      <c r="G62" s="192" t="s">
        <v>65</v>
      </c>
      <c r="H62" s="184" t="s">
        <v>727</v>
      </c>
      <c r="I62" s="184" t="s">
        <v>67</v>
      </c>
      <c r="J62" s="184"/>
    </row>
    <row r="63" spans="1:10" ht="15.75" x14ac:dyDescent="0.25">
      <c r="A63" s="185">
        <v>200</v>
      </c>
      <c r="B63" s="181" t="s">
        <v>663</v>
      </c>
      <c r="C63" s="188" t="s">
        <v>200</v>
      </c>
      <c r="D63" s="188" t="s">
        <v>25</v>
      </c>
      <c r="E63" s="188" t="s">
        <v>71</v>
      </c>
      <c r="F63" s="182">
        <v>33862</v>
      </c>
      <c r="G63" s="183" t="s">
        <v>65</v>
      </c>
      <c r="H63" s="184" t="s">
        <v>664</v>
      </c>
      <c r="I63" s="184" t="s">
        <v>67</v>
      </c>
      <c r="J63" s="184"/>
    </row>
    <row r="64" spans="1:10" ht="15.75" x14ac:dyDescent="0.25">
      <c r="A64" s="180">
        <v>205</v>
      </c>
      <c r="B64" s="181" t="s">
        <v>511</v>
      </c>
      <c r="C64" s="188" t="s">
        <v>63</v>
      </c>
      <c r="D64" s="188" t="s">
        <v>25</v>
      </c>
      <c r="E64" s="188" t="s">
        <v>71</v>
      </c>
      <c r="F64" s="182">
        <v>30569</v>
      </c>
      <c r="G64" s="183" t="s">
        <v>65</v>
      </c>
      <c r="H64" s="184" t="s">
        <v>72</v>
      </c>
      <c r="I64" s="184" t="s">
        <v>67</v>
      </c>
      <c r="J64" s="184" t="s">
        <v>633</v>
      </c>
    </row>
    <row r="65" spans="1:10" ht="15.75" x14ac:dyDescent="0.25">
      <c r="A65" s="180">
        <v>221</v>
      </c>
      <c r="B65" s="181" t="s">
        <v>701</v>
      </c>
      <c r="C65" s="188" t="s">
        <v>76</v>
      </c>
      <c r="D65" s="188" t="s">
        <v>25</v>
      </c>
      <c r="E65" s="188" t="s">
        <v>71</v>
      </c>
      <c r="F65" s="182">
        <v>34103</v>
      </c>
      <c r="G65" s="183" t="s">
        <v>65</v>
      </c>
      <c r="H65" s="184" t="s">
        <v>668</v>
      </c>
      <c r="I65" s="184" t="s">
        <v>702</v>
      </c>
      <c r="J65" s="184"/>
    </row>
    <row r="66" spans="1:10" ht="15.75" x14ac:dyDescent="0.25">
      <c r="A66" s="180">
        <v>273</v>
      </c>
      <c r="B66" s="181" t="s">
        <v>718</v>
      </c>
      <c r="C66" s="188" t="s">
        <v>335</v>
      </c>
      <c r="D66" s="188" t="s">
        <v>25</v>
      </c>
      <c r="E66" s="188" t="s">
        <v>71</v>
      </c>
      <c r="F66" s="182">
        <v>32251</v>
      </c>
      <c r="G66" s="183" t="s">
        <v>65</v>
      </c>
      <c r="H66" s="184" t="s">
        <v>704</v>
      </c>
      <c r="I66" s="184" t="s">
        <v>705</v>
      </c>
      <c r="J66" s="184"/>
    </row>
    <row r="67" spans="1:10" ht="15.75" x14ac:dyDescent="0.25">
      <c r="A67" s="180">
        <v>303</v>
      </c>
      <c r="B67" s="181" t="s">
        <v>716</v>
      </c>
      <c r="C67" s="188" t="s">
        <v>107</v>
      </c>
      <c r="D67" s="188" t="s">
        <v>25</v>
      </c>
      <c r="E67" s="188" t="s">
        <v>71</v>
      </c>
      <c r="F67" s="182">
        <v>30046</v>
      </c>
      <c r="G67" s="183" t="s">
        <v>65</v>
      </c>
      <c r="H67" s="184" t="s">
        <v>717</v>
      </c>
      <c r="I67" s="184" t="s">
        <v>67</v>
      </c>
      <c r="J67" s="184"/>
    </row>
    <row r="68" spans="1:10" ht="15.75" x14ac:dyDescent="0.25">
      <c r="A68" s="180">
        <v>333</v>
      </c>
      <c r="B68" s="181" t="s">
        <v>677</v>
      </c>
      <c r="C68" s="188" t="s">
        <v>200</v>
      </c>
      <c r="D68" s="188" t="s">
        <v>25</v>
      </c>
      <c r="E68" s="188" t="s">
        <v>71</v>
      </c>
      <c r="F68" s="182">
        <v>32749</v>
      </c>
      <c r="G68" s="183" t="s">
        <v>65</v>
      </c>
      <c r="H68" s="184" t="s">
        <v>678</v>
      </c>
      <c r="I68" s="184" t="s">
        <v>679</v>
      </c>
      <c r="J68" s="184"/>
    </row>
    <row r="69" spans="1:10" ht="15.75" x14ac:dyDescent="0.25">
      <c r="A69" s="180">
        <v>505</v>
      </c>
      <c r="B69" s="181" t="s">
        <v>680</v>
      </c>
      <c r="C69" s="188" t="s">
        <v>143</v>
      </c>
      <c r="D69" s="188" t="s">
        <v>25</v>
      </c>
      <c r="E69" s="188" t="s">
        <v>71</v>
      </c>
      <c r="F69" s="182">
        <v>35287</v>
      </c>
      <c r="G69" s="183" t="s">
        <v>65</v>
      </c>
      <c r="H69" s="184" t="s">
        <v>673</v>
      </c>
      <c r="I69" s="184" t="s">
        <v>67</v>
      </c>
      <c r="J69" s="184"/>
    </row>
    <row r="70" spans="1:10" ht="15.75" x14ac:dyDescent="0.25">
      <c r="A70" s="180">
        <v>599</v>
      </c>
      <c r="B70" s="181" t="s">
        <v>734</v>
      </c>
      <c r="C70" s="188" t="s">
        <v>149</v>
      </c>
      <c r="D70" s="188" t="s">
        <v>25</v>
      </c>
      <c r="E70" s="188" t="s">
        <v>735</v>
      </c>
      <c r="F70" s="182">
        <v>31643</v>
      </c>
      <c r="G70" s="183" t="s">
        <v>65</v>
      </c>
      <c r="H70" s="184" t="s">
        <v>162</v>
      </c>
      <c r="I70" s="184"/>
      <c r="J70" s="184"/>
    </row>
    <row r="71" spans="1:10" ht="15.75" x14ac:dyDescent="0.25">
      <c r="A71" s="180">
        <v>624</v>
      </c>
      <c r="B71" s="181" t="s">
        <v>728</v>
      </c>
      <c r="C71" s="188" t="s">
        <v>76</v>
      </c>
      <c r="D71" s="188" t="s">
        <v>25</v>
      </c>
      <c r="E71" s="188" t="s">
        <v>84</v>
      </c>
      <c r="F71" s="182">
        <v>29304</v>
      </c>
      <c r="G71" s="183" t="s">
        <v>65</v>
      </c>
      <c r="H71" s="184" t="s">
        <v>330</v>
      </c>
      <c r="I71" s="184" t="s">
        <v>67</v>
      </c>
      <c r="J71" s="184"/>
    </row>
    <row r="72" spans="1:10" ht="15.75" x14ac:dyDescent="0.25">
      <c r="A72" s="175">
        <v>689</v>
      </c>
      <c r="B72" s="176" t="s">
        <v>733</v>
      </c>
      <c r="C72" s="189" t="s">
        <v>83</v>
      </c>
      <c r="D72" s="189" t="s">
        <v>25</v>
      </c>
      <c r="E72" s="189" t="s">
        <v>140</v>
      </c>
      <c r="F72" s="177">
        <v>26896</v>
      </c>
      <c r="G72" s="178" t="s">
        <v>65</v>
      </c>
      <c r="H72" s="179" t="s">
        <v>330</v>
      </c>
      <c r="I72" s="179" t="s">
        <v>67</v>
      </c>
      <c r="J72" s="184"/>
    </row>
    <row r="73" spans="1:10" ht="15.75" x14ac:dyDescent="0.25">
      <c r="A73" s="180">
        <v>691</v>
      </c>
      <c r="B73" s="181" t="s">
        <v>676</v>
      </c>
      <c r="C73" s="188" t="s">
        <v>320</v>
      </c>
      <c r="D73" s="188" t="s">
        <v>25</v>
      </c>
      <c r="E73" s="188" t="s">
        <v>71</v>
      </c>
      <c r="F73" s="182">
        <v>30252</v>
      </c>
      <c r="G73" s="183" t="s">
        <v>65</v>
      </c>
      <c r="H73" s="184" t="s">
        <v>162</v>
      </c>
      <c r="I73" s="184" t="s">
        <v>67</v>
      </c>
      <c r="J73" s="184"/>
    </row>
    <row r="74" spans="1:10" ht="15.75" x14ac:dyDescent="0.25">
      <c r="A74" s="175">
        <v>701</v>
      </c>
      <c r="B74" s="176" t="s">
        <v>687</v>
      </c>
      <c r="C74" s="189" t="s">
        <v>289</v>
      </c>
      <c r="D74" s="189" t="s">
        <v>25</v>
      </c>
      <c r="E74" s="189" t="s">
        <v>71</v>
      </c>
      <c r="F74" s="177">
        <v>30512</v>
      </c>
      <c r="G74" s="178" t="s">
        <v>65</v>
      </c>
      <c r="H74" s="179" t="s">
        <v>688</v>
      </c>
      <c r="I74" s="179" t="s">
        <v>67</v>
      </c>
      <c r="J74" s="184"/>
    </row>
    <row r="75" spans="1:10" ht="15.75" x14ac:dyDescent="0.25">
      <c r="A75" s="180">
        <v>772</v>
      </c>
      <c r="B75" s="181" t="s">
        <v>685</v>
      </c>
      <c r="C75" s="188" t="s">
        <v>132</v>
      </c>
      <c r="D75" s="188" t="s">
        <v>25</v>
      </c>
      <c r="E75" s="188" t="s">
        <v>71</v>
      </c>
      <c r="F75" s="182">
        <v>25365</v>
      </c>
      <c r="G75" s="183" t="s">
        <v>65</v>
      </c>
      <c r="H75" s="184" t="s">
        <v>668</v>
      </c>
      <c r="I75" s="184" t="s">
        <v>67</v>
      </c>
      <c r="J75" s="184"/>
    </row>
    <row r="76" spans="1:10" ht="15.75" x14ac:dyDescent="0.25">
      <c r="A76" s="175">
        <v>900</v>
      </c>
      <c r="B76" s="176" t="s">
        <v>738</v>
      </c>
      <c r="C76" s="189" t="s">
        <v>98</v>
      </c>
      <c r="D76" s="189" t="s">
        <v>25</v>
      </c>
      <c r="E76" s="189" t="s">
        <v>140</v>
      </c>
      <c r="F76" s="177">
        <v>30528</v>
      </c>
      <c r="G76" s="178" t="s">
        <v>65</v>
      </c>
      <c r="H76" s="184" t="s">
        <v>739</v>
      </c>
      <c r="I76" s="184" t="s">
        <v>740</v>
      </c>
      <c r="J76" s="184"/>
    </row>
    <row r="77" spans="1:10" ht="15.75" x14ac:dyDescent="0.25">
      <c r="A77" s="175">
        <v>901</v>
      </c>
      <c r="B77" s="176" t="s">
        <v>742</v>
      </c>
      <c r="C77" s="189" t="s">
        <v>54</v>
      </c>
      <c r="D77" s="189" t="s">
        <v>25</v>
      </c>
      <c r="E77" s="189" t="s">
        <v>71</v>
      </c>
      <c r="F77" s="177">
        <v>30072</v>
      </c>
      <c r="G77" s="178" t="s">
        <v>65</v>
      </c>
      <c r="H77" s="179" t="s">
        <v>739</v>
      </c>
      <c r="I77" s="179" t="s">
        <v>740</v>
      </c>
      <c r="J77" s="184"/>
    </row>
    <row r="78" spans="1:10" ht="15.75" x14ac:dyDescent="0.25">
      <c r="A78" s="180">
        <v>918</v>
      </c>
      <c r="B78" s="181" t="s">
        <v>681</v>
      </c>
      <c r="C78" s="188" t="s">
        <v>682</v>
      </c>
      <c r="D78" s="188" t="s">
        <v>25</v>
      </c>
      <c r="E78" s="188" t="s">
        <v>683</v>
      </c>
      <c r="F78" s="182">
        <v>31008</v>
      </c>
      <c r="G78" s="183" t="s">
        <v>65</v>
      </c>
      <c r="H78" s="184" t="s">
        <v>684</v>
      </c>
      <c r="I78" s="184" t="s">
        <v>67</v>
      </c>
      <c r="J78" s="184"/>
    </row>
    <row r="79" spans="1:10" ht="15.75" x14ac:dyDescent="0.25">
      <c r="A79" s="185">
        <v>1</v>
      </c>
      <c r="B79" s="181" t="s">
        <v>599</v>
      </c>
      <c r="C79" s="190" t="s">
        <v>107</v>
      </c>
      <c r="D79" s="190" t="s">
        <v>26</v>
      </c>
      <c r="E79" s="190" t="s">
        <v>71</v>
      </c>
      <c r="F79" s="182">
        <v>36566</v>
      </c>
      <c r="G79" s="183" t="s">
        <v>615</v>
      </c>
      <c r="H79" s="184" t="s">
        <v>170</v>
      </c>
      <c r="I79" s="184" t="s">
        <v>171</v>
      </c>
      <c r="J79" s="184" t="s">
        <v>616</v>
      </c>
    </row>
    <row r="80" spans="1:10" ht="15.75" x14ac:dyDescent="0.25">
      <c r="A80" s="185">
        <v>11</v>
      </c>
      <c r="B80" s="181" t="s">
        <v>354</v>
      </c>
      <c r="C80" s="188" t="s">
        <v>200</v>
      </c>
      <c r="D80" s="188" t="s">
        <v>26</v>
      </c>
      <c r="E80" s="188" t="s">
        <v>71</v>
      </c>
      <c r="F80" s="182">
        <v>36010</v>
      </c>
      <c r="G80" s="192">
        <v>1</v>
      </c>
      <c r="H80" s="184" t="s">
        <v>51</v>
      </c>
      <c r="I80" s="184" t="s">
        <v>52</v>
      </c>
      <c r="J80" s="184" t="s">
        <v>355</v>
      </c>
    </row>
    <row r="81" spans="1:10" ht="15.75" x14ac:dyDescent="0.25">
      <c r="A81" s="193">
        <v>42</v>
      </c>
      <c r="B81" s="176" t="s">
        <v>602</v>
      </c>
      <c r="C81" s="189" t="s">
        <v>200</v>
      </c>
      <c r="D81" s="189" t="s">
        <v>26</v>
      </c>
      <c r="E81" s="189" t="s">
        <v>99</v>
      </c>
      <c r="F81" s="177">
        <v>36396</v>
      </c>
      <c r="G81" s="178" t="s">
        <v>618</v>
      </c>
      <c r="H81" s="184" t="s">
        <v>170</v>
      </c>
      <c r="I81" s="179" t="s">
        <v>171</v>
      </c>
      <c r="J81" s="184" t="s">
        <v>617</v>
      </c>
    </row>
    <row r="82" spans="1:10" ht="15.75" x14ac:dyDescent="0.25">
      <c r="A82" s="185">
        <v>46</v>
      </c>
      <c r="B82" s="181" t="s">
        <v>48</v>
      </c>
      <c r="C82" s="188" t="s">
        <v>49</v>
      </c>
      <c r="D82" s="188" t="s">
        <v>26</v>
      </c>
      <c r="E82" s="188" t="s">
        <v>50</v>
      </c>
      <c r="F82" s="182">
        <v>36073</v>
      </c>
      <c r="G82" s="183">
        <v>1</v>
      </c>
      <c r="H82" s="184" t="s">
        <v>51</v>
      </c>
      <c r="I82" s="184" t="s">
        <v>593</v>
      </c>
      <c r="J82" s="184" t="s">
        <v>636</v>
      </c>
    </row>
    <row r="83" spans="1:10" ht="15.75" x14ac:dyDescent="0.25">
      <c r="A83" s="185">
        <v>56</v>
      </c>
      <c r="B83" s="181" t="s">
        <v>750</v>
      </c>
      <c r="C83" s="188" t="s">
        <v>647</v>
      </c>
      <c r="D83" s="188" t="s">
        <v>26</v>
      </c>
      <c r="E83" s="188" t="s">
        <v>64</v>
      </c>
      <c r="F83" s="182">
        <v>35791</v>
      </c>
      <c r="G83" s="183" t="s">
        <v>751</v>
      </c>
      <c r="H83" s="184" t="s">
        <v>727</v>
      </c>
      <c r="I83" s="184" t="s">
        <v>67</v>
      </c>
      <c r="J83" s="184"/>
    </row>
    <row r="84" spans="1:10" ht="15.75" x14ac:dyDescent="0.25">
      <c r="A84" s="185">
        <v>153</v>
      </c>
      <c r="B84" s="181" t="s">
        <v>725</v>
      </c>
      <c r="C84" s="190" t="s">
        <v>54</v>
      </c>
      <c r="D84" s="190" t="s">
        <v>26</v>
      </c>
      <c r="E84" s="188" t="s">
        <v>64</v>
      </c>
      <c r="F84" s="182">
        <v>36775</v>
      </c>
      <c r="G84" s="183" t="s">
        <v>726</v>
      </c>
      <c r="H84" s="184" t="s">
        <v>727</v>
      </c>
      <c r="I84" s="184" t="s">
        <v>67</v>
      </c>
      <c r="J84" s="184"/>
    </row>
    <row r="85" spans="1:10" ht="15.75" x14ac:dyDescent="0.25">
      <c r="A85" s="43">
        <v>2</v>
      </c>
      <c r="B85" s="44" t="s">
        <v>646</v>
      </c>
      <c r="C85" s="48" t="s">
        <v>647</v>
      </c>
      <c r="D85" s="48" t="s">
        <v>25</v>
      </c>
      <c r="E85" s="48" t="s">
        <v>71</v>
      </c>
      <c r="F85" s="45">
        <v>32320</v>
      </c>
      <c r="G85" s="93" t="s">
        <v>65</v>
      </c>
      <c r="H85" s="46" t="s">
        <v>258</v>
      </c>
      <c r="I85" s="46" t="s">
        <v>67</v>
      </c>
      <c r="J85" s="46" t="s">
        <v>648</v>
      </c>
    </row>
    <row r="86" spans="1:10" ht="15.75" x14ac:dyDescent="0.25">
      <c r="A86" s="43">
        <v>3</v>
      </c>
      <c r="B86" s="44" t="s">
        <v>653</v>
      </c>
      <c r="C86" s="186" t="s">
        <v>98</v>
      </c>
      <c r="D86" s="186" t="s">
        <v>25</v>
      </c>
      <c r="E86" s="186" t="s">
        <v>437</v>
      </c>
      <c r="F86" s="45">
        <v>30948</v>
      </c>
      <c r="G86" s="93" t="s">
        <v>65</v>
      </c>
      <c r="H86" s="46" t="s">
        <v>258</v>
      </c>
      <c r="I86" s="46" t="s">
        <v>67</v>
      </c>
      <c r="J86" s="46" t="s">
        <v>654</v>
      </c>
    </row>
    <row r="87" spans="1:10" ht="15.75" x14ac:dyDescent="0.25">
      <c r="A87" s="49">
        <v>4</v>
      </c>
      <c r="B87" s="50" t="s">
        <v>643</v>
      </c>
      <c r="C87" s="51" t="s">
        <v>313</v>
      </c>
      <c r="D87" s="51" t="s">
        <v>25</v>
      </c>
      <c r="E87" s="51" t="s">
        <v>84</v>
      </c>
      <c r="F87" s="52">
        <v>27267</v>
      </c>
      <c r="G87" s="94" t="s">
        <v>65</v>
      </c>
      <c r="H87" s="46" t="s">
        <v>72</v>
      </c>
      <c r="I87" s="53" t="s">
        <v>123</v>
      </c>
      <c r="J87" s="46" t="s">
        <v>644</v>
      </c>
    </row>
    <row r="88" spans="1:10" ht="15.75" x14ac:dyDescent="0.25">
      <c r="A88" s="47">
        <v>6</v>
      </c>
      <c r="B88" s="44" t="s">
        <v>225</v>
      </c>
      <c r="C88" s="186" t="s">
        <v>226</v>
      </c>
      <c r="D88" s="186" t="s">
        <v>25</v>
      </c>
      <c r="E88" s="186" t="s">
        <v>64</v>
      </c>
      <c r="F88" s="45">
        <v>30174</v>
      </c>
      <c r="G88" s="95" t="s">
        <v>65</v>
      </c>
      <c r="H88" s="46" t="s">
        <v>72</v>
      </c>
      <c r="I88" s="46" t="s">
        <v>123</v>
      </c>
      <c r="J88" s="46" t="s">
        <v>227</v>
      </c>
    </row>
    <row r="89" spans="1:10" ht="15.75" x14ac:dyDescent="0.25">
      <c r="A89" s="43">
        <v>6</v>
      </c>
      <c r="B89" s="44" t="s">
        <v>445</v>
      </c>
      <c r="C89" s="48" t="s">
        <v>446</v>
      </c>
      <c r="D89" s="48" t="s">
        <v>25</v>
      </c>
      <c r="E89" s="48" t="s">
        <v>84</v>
      </c>
      <c r="F89" s="45">
        <v>34473</v>
      </c>
      <c r="G89" s="93" t="s">
        <v>65</v>
      </c>
      <c r="H89" s="46" t="s">
        <v>51</v>
      </c>
      <c r="I89" s="46" t="s">
        <v>67</v>
      </c>
      <c r="J89" s="46" t="s">
        <v>447</v>
      </c>
    </row>
    <row r="90" spans="1:10" ht="15.75" x14ac:dyDescent="0.25">
      <c r="A90" s="43">
        <v>7</v>
      </c>
      <c r="B90" s="44" t="s">
        <v>528</v>
      </c>
      <c r="C90" s="48" t="s">
        <v>98</v>
      </c>
      <c r="D90" s="48" t="s">
        <v>55</v>
      </c>
      <c r="E90" s="48" t="s">
        <v>71</v>
      </c>
      <c r="F90" s="45">
        <v>30364</v>
      </c>
      <c r="G90" s="93">
        <v>1</v>
      </c>
      <c r="H90" s="46" t="s">
        <v>113</v>
      </c>
      <c r="I90" s="46" t="s">
        <v>160</v>
      </c>
      <c r="J90" s="46"/>
    </row>
    <row r="91" spans="1:10" ht="31.5" x14ac:dyDescent="0.25">
      <c r="A91" s="47">
        <v>10</v>
      </c>
      <c r="B91" s="44" t="s">
        <v>604</v>
      </c>
      <c r="C91" s="186" t="s">
        <v>98</v>
      </c>
      <c r="D91" s="186" t="s">
        <v>150</v>
      </c>
      <c r="E91" s="186" t="s">
        <v>64</v>
      </c>
      <c r="F91" s="45">
        <v>30435</v>
      </c>
      <c r="G91" s="93" t="s">
        <v>605</v>
      </c>
      <c r="H91" s="46" t="s">
        <v>72</v>
      </c>
      <c r="I91" s="46" t="s">
        <v>167</v>
      </c>
      <c r="J91" s="46" t="s">
        <v>627</v>
      </c>
    </row>
    <row r="92" spans="1:10" ht="15.75" x14ac:dyDescent="0.25">
      <c r="A92" s="43">
        <v>12</v>
      </c>
      <c r="B92" s="44" t="s">
        <v>169</v>
      </c>
      <c r="C92" s="186" t="s">
        <v>54</v>
      </c>
      <c r="D92" s="186" t="s">
        <v>108</v>
      </c>
      <c r="E92" s="186" t="s">
        <v>71</v>
      </c>
      <c r="F92" s="45">
        <v>30143</v>
      </c>
      <c r="G92" s="95">
        <v>1</v>
      </c>
      <c r="H92" s="46" t="s">
        <v>170</v>
      </c>
      <c r="I92" s="46" t="s">
        <v>171</v>
      </c>
      <c r="J92" s="46" t="s">
        <v>619</v>
      </c>
    </row>
    <row r="93" spans="1:10" ht="15.75" x14ac:dyDescent="0.25">
      <c r="A93" s="43">
        <v>18</v>
      </c>
      <c r="B93" s="44" t="s">
        <v>220</v>
      </c>
      <c r="C93" s="186" t="s">
        <v>119</v>
      </c>
      <c r="D93" s="186" t="s">
        <v>150</v>
      </c>
      <c r="E93" s="186" t="s">
        <v>71</v>
      </c>
      <c r="F93" s="45">
        <v>29924</v>
      </c>
      <c r="G93" s="95">
        <v>1</v>
      </c>
      <c r="H93" s="46" t="s">
        <v>221</v>
      </c>
      <c r="I93" s="46" t="s">
        <v>101</v>
      </c>
      <c r="J93" s="46" t="s">
        <v>222</v>
      </c>
    </row>
    <row r="94" spans="1:10" ht="15.75" x14ac:dyDescent="0.25">
      <c r="A94" s="169">
        <v>19</v>
      </c>
      <c r="B94" s="170" t="s">
        <v>210</v>
      </c>
      <c r="C94" s="174" t="s">
        <v>143</v>
      </c>
      <c r="D94" s="174" t="s">
        <v>25</v>
      </c>
      <c r="E94" s="174" t="s">
        <v>64</v>
      </c>
      <c r="F94" s="171">
        <v>28660</v>
      </c>
      <c r="G94" s="191" t="s">
        <v>65</v>
      </c>
      <c r="H94" s="173" t="s">
        <v>211</v>
      </c>
      <c r="I94" s="173" t="s">
        <v>67</v>
      </c>
      <c r="J94" s="173" t="s">
        <v>212</v>
      </c>
    </row>
    <row r="95" spans="1:10" ht="15.75" x14ac:dyDescent="0.25">
      <c r="A95" s="43">
        <v>20</v>
      </c>
      <c r="B95" s="44" t="s">
        <v>491</v>
      </c>
      <c r="C95" s="186" t="s">
        <v>492</v>
      </c>
      <c r="D95" s="186" t="s">
        <v>25</v>
      </c>
      <c r="E95" s="186" t="s">
        <v>71</v>
      </c>
      <c r="F95" s="45">
        <v>32124</v>
      </c>
      <c r="G95" s="93" t="s">
        <v>65</v>
      </c>
      <c r="H95" s="46" t="s">
        <v>72</v>
      </c>
      <c r="I95" s="46" t="s">
        <v>470</v>
      </c>
      <c r="J95" s="46" t="s">
        <v>493</v>
      </c>
    </row>
    <row r="96" spans="1:10" ht="15.75" x14ac:dyDescent="0.25">
      <c r="A96" s="47">
        <v>21</v>
      </c>
      <c r="B96" s="44" t="s">
        <v>482</v>
      </c>
      <c r="C96" s="186" t="s">
        <v>313</v>
      </c>
      <c r="D96" s="186" t="s">
        <v>150</v>
      </c>
      <c r="E96" s="186" t="s">
        <v>71</v>
      </c>
      <c r="F96" s="45">
        <v>29814</v>
      </c>
      <c r="G96" s="95">
        <v>1</v>
      </c>
      <c r="H96" s="46" t="s">
        <v>72</v>
      </c>
      <c r="I96" s="46" t="s">
        <v>123</v>
      </c>
      <c r="J96" s="46" t="s">
        <v>642</v>
      </c>
    </row>
    <row r="97" spans="1:10" ht="15.75" x14ac:dyDescent="0.25">
      <c r="A97" s="47">
        <v>22</v>
      </c>
      <c r="B97" s="44" t="s">
        <v>238</v>
      </c>
      <c r="C97" s="186" t="s">
        <v>239</v>
      </c>
      <c r="D97" s="186" t="s">
        <v>25</v>
      </c>
      <c r="E97" s="186" t="s">
        <v>71</v>
      </c>
      <c r="F97" s="45">
        <v>24553</v>
      </c>
      <c r="G97" s="95" t="s">
        <v>65</v>
      </c>
      <c r="H97" s="46" t="s">
        <v>72</v>
      </c>
      <c r="I97" s="46" t="s">
        <v>240</v>
      </c>
      <c r="J97" s="46" t="s">
        <v>241</v>
      </c>
    </row>
    <row r="98" spans="1:10" ht="15.75" x14ac:dyDescent="0.25">
      <c r="A98" s="43">
        <v>22</v>
      </c>
      <c r="B98" s="44" t="s">
        <v>384</v>
      </c>
      <c r="C98" s="186" t="s">
        <v>54</v>
      </c>
      <c r="D98" s="186" t="s">
        <v>25</v>
      </c>
      <c r="E98" s="186" t="s">
        <v>385</v>
      </c>
      <c r="F98" s="45">
        <v>31717</v>
      </c>
      <c r="G98" s="93" t="s">
        <v>65</v>
      </c>
      <c r="H98" s="46" t="s">
        <v>51</v>
      </c>
      <c r="I98" s="46" t="s">
        <v>67</v>
      </c>
      <c r="J98" s="46" t="s">
        <v>386</v>
      </c>
    </row>
    <row r="99" spans="1:10" ht="15.75" x14ac:dyDescent="0.25">
      <c r="A99" s="55">
        <v>27</v>
      </c>
      <c r="B99" s="50" t="s">
        <v>251</v>
      </c>
      <c r="C99" s="187" t="s">
        <v>119</v>
      </c>
      <c r="D99" s="187" t="s">
        <v>108</v>
      </c>
      <c r="E99" s="187" t="s">
        <v>50</v>
      </c>
      <c r="F99" s="52">
        <v>29177</v>
      </c>
      <c r="G99" s="94">
        <v>1</v>
      </c>
      <c r="H99" s="53" t="s">
        <v>77</v>
      </c>
      <c r="I99" s="53" t="s">
        <v>252</v>
      </c>
      <c r="J99" s="46" t="s">
        <v>614</v>
      </c>
    </row>
    <row r="100" spans="1:10" ht="15.75" x14ac:dyDescent="0.25">
      <c r="A100" s="47">
        <v>30</v>
      </c>
      <c r="B100" s="44" t="s">
        <v>121</v>
      </c>
      <c r="C100" s="186" t="s">
        <v>63</v>
      </c>
      <c r="D100" s="186" t="s">
        <v>108</v>
      </c>
      <c r="E100" s="187" t="s">
        <v>64</v>
      </c>
      <c r="F100" s="45">
        <v>31405</v>
      </c>
      <c r="G100" s="95" t="s">
        <v>122</v>
      </c>
      <c r="H100" s="46" t="s">
        <v>100</v>
      </c>
      <c r="I100" s="46" t="s">
        <v>123</v>
      </c>
      <c r="J100" s="46" t="s">
        <v>645</v>
      </c>
    </row>
    <row r="101" spans="1:10" ht="15.75" x14ac:dyDescent="0.25">
      <c r="A101" s="43">
        <v>31</v>
      </c>
      <c r="B101" s="44" t="s">
        <v>517</v>
      </c>
      <c r="C101" s="48" t="s">
        <v>54</v>
      </c>
      <c r="D101" s="48" t="s">
        <v>25</v>
      </c>
      <c r="E101" s="48" t="s">
        <v>50</v>
      </c>
      <c r="F101" s="45">
        <v>31643</v>
      </c>
      <c r="G101" s="93" t="s">
        <v>65</v>
      </c>
      <c r="H101" s="46" t="s">
        <v>518</v>
      </c>
      <c r="I101" s="46" t="s">
        <v>78</v>
      </c>
      <c r="J101" s="46" t="s">
        <v>519</v>
      </c>
    </row>
    <row r="102" spans="1:10" ht="15.75" x14ac:dyDescent="0.25">
      <c r="A102" s="43">
        <v>32</v>
      </c>
      <c r="B102" s="44" t="s">
        <v>448</v>
      </c>
      <c r="C102" s="186" t="s">
        <v>239</v>
      </c>
      <c r="D102" s="186" t="s">
        <v>25</v>
      </c>
      <c r="E102" s="186" t="s">
        <v>64</v>
      </c>
      <c r="F102" s="45">
        <v>31658</v>
      </c>
      <c r="G102" s="93" t="s">
        <v>65</v>
      </c>
      <c r="H102" s="46" t="s">
        <v>72</v>
      </c>
      <c r="I102" s="46" t="s">
        <v>264</v>
      </c>
      <c r="J102" s="46"/>
    </row>
    <row r="103" spans="1:10" ht="15.75" x14ac:dyDescent="0.25">
      <c r="A103" s="43"/>
      <c r="B103" s="44" t="s">
        <v>526</v>
      </c>
      <c r="C103" s="186" t="s">
        <v>107</v>
      </c>
      <c r="D103" s="186" t="s">
        <v>25</v>
      </c>
      <c r="E103" s="186" t="s">
        <v>99</v>
      </c>
      <c r="F103" s="45">
        <v>30298</v>
      </c>
      <c r="G103" s="93" t="s">
        <v>65</v>
      </c>
      <c r="H103" s="46" t="s">
        <v>527</v>
      </c>
      <c r="I103" s="46" t="s">
        <v>67</v>
      </c>
      <c r="J103" s="46"/>
    </row>
    <row r="104" spans="1:10" ht="15.75" x14ac:dyDescent="0.25">
      <c r="A104" s="43">
        <v>36</v>
      </c>
      <c r="B104" s="44" t="s">
        <v>282</v>
      </c>
      <c r="C104" s="186" t="s">
        <v>283</v>
      </c>
      <c r="D104" s="186" t="s">
        <v>25</v>
      </c>
      <c r="E104" s="186" t="s">
        <v>71</v>
      </c>
      <c r="F104" s="45">
        <v>34086</v>
      </c>
      <c r="G104" s="93" t="s">
        <v>65</v>
      </c>
      <c r="H104" s="46" t="s">
        <v>72</v>
      </c>
      <c r="I104" s="46" t="s">
        <v>284</v>
      </c>
      <c r="J104" s="46" t="s">
        <v>285</v>
      </c>
    </row>
    <row r="105" spans="1:10" ht="15.75" x14ac:dyDescent="0.25">
      <c r="A105" s="43">
        <v>37</v>
      </c>
      <c r="B105" s="44" t="s">
        <v>203</v>
      </c>
      <c r="C105" s="186" t="s">
        <v>200</v>
      </c>
      <c r="D105" s="186" t="s">
        <v>25</v>
      </c>
      <c r="E105" s="186" t="s">
        <v>71</v>
      </c>
      <c r="F105" s="45">
        <v>23082</v>
      </c>
      <c r="G105" s="93" t="s">
        <v>65</v>
      </c>
      <c r="H105" s="46" t="s">
        <v>202</v>
      </c>
      <c r="I105" s="46" t="s">
        <v>67</v>
      </c>
      <c r="J105" s="46" t="s">
        <v>204</v>
      </c>
    </row>
    <row r="106" spans="1:10" ht="15.75" x14ac:dyDescent="0.25">
      <c r="A106" s="43">
        <v>38</v>
      </c>
      <c r="B106" s="44" t="s">
        <v>401</v>
      </c>
      <c r="C106" s="186" t="s">
        <v>402</v>
      </c>
      <c r="D106" s="186" t="s">
        <v>25</v>
      </c>
      <c r="E106" s="186" t="s">
        <v>71</v>
      </c>
      <c r="F106" s="45">
        <v>24290</v>
      </c>
      <c r="G106" s="93" t="s">
        <v>65</v>
      </c>
      <c r="H106" s="46" t="s">
        <v>202</v>
      </c>
      <c r="I106" s="46" t="s">
        <v>67</v>
      </c>
      <c r="J106" s="46" t="s">
        <v>403</v>
      </c>
    </row>
    <row r="107" spans="1:10" ht="15.75" x14ac:dyDescent="0.25">
      <c r="A107" s="47">
        <v>39</v>
      </c>
      <c r="B107" s="44" t="s">
        <v>366</v>
      </c>
      <c r="C107" s="186" t="s">
        <v>367</v>
      </c>
      <c r="D107" s="186" t="s">
        <v>25</v>
      </c>
      <c r="E107" s="186" t="s">
        <v>368</v>
      </c>
      <c r="F107" s="45">
        <v>30692</v>
      </c>
      <c r="G107" s="93" t="s">
        <v>65</v>
      </c>
      <c r="H107" s="46" t="s">
        <v>202</v>
      </c>
      <c r="I107" s="46" t="s">
        <v>67</v>
      </c>
      <c r="J107" s="46" t="s">
        <v>369</v>
      </c>
    </row>
    <row r="108" spans="1:10" ht="15.75" x14ac:dyDescent="0.25">
      <c r="A108" s="43">
        <v>45</v>
      </c>
      <c r="B108" s="44" t="s">
        <v>434</v>
      </c>
      <c r="C108" s="186" t="s">
        <v>54</v>
      </c>
      <c r="D108" s="186" t="s">
        <v>25</v>
      </c>
      <c r="E108" s="186" t="s">
        <v>84</v>
      </c>
      <c r="F108" s="45">
        <v>31609</v>
      </c>
      <c r="G108" s="93" t="s">
        <v>65</v>
      </c>
      <c r="H108" s="46" t="s">
        <v>128</v>
      </c>
      <c r="I108" s="46" t="s">
        <v>129</v>
      </c>
      <c r="J108" s="46" t="s">
        <v>435</v>
      </c>
    </row>
    <row r="109" spans="1:10" ht="15.75" x14ac:dyDescent="0.25">
      <c r="A109" s="47">
        <v>51</v>
      </c>
      <c r="B109" s="44" t="s">
        <v>288</v>
      </c>
      <c r="C109" s="186" t="s">
        <v>289</v>
      </c>
      <c r="D109" s="186" t="s">
        <v>150</v>
      </c>
      <c r="E109" s="186" t="s">
        <v>64</v>
      </c>
      <c r="F109" s="45">
        <v>23479</v>
      </c>
      <c r="G109" s="93">
        <v>1</v>
      </c>
      <c r="H109" s="46" t="s">
        <v>72</v>
      </c>
      <c r="I109" s="46" t="s">
        <v>167</v>
      </c>
      <c r="J109" s="46" t="s">
        <v>629</v>
      </c>
    </row>
    <row r="110" spans="1:10" ht="15.75" x14ac:dyDescent="0.25">
      <c r="A110" s="43">
        <v>51</v>
      </c>
      <c r="B110" s="44" t="s">
        <v>319</v>
      </c>
      <c r="C110" s="186" t="s">
        <v>320</v>
      </c>
      <c r="D110" s="186" t="s">
        <v>25</v>
      </c>
      <c r="E110" s="186" t="s">
        <v>71</v>
      </c>
      <c r="F110" s="45">
        <v>31117</v>
      </c>
      <c r="G110" s="93" t="s">
        <v>65</v>
      </c>
      <c r="H110" s="46" t="s">
        <v>72</v>
      </c>
      <c r="I110" s="46" t="s">
        <v>67</v>
      </c>
      <c r="J110" s="46" t="s">
        <v>321</v>
      </c>
    </row>
    <row r="111" spans="1:10" ht="15.75" x14ac:dyDescent="0.25">
      <c r="A111" s="200">
        <v>52</v>
      </c>
      <c r="B111" s="201" t="s">
        <v>269</v>
      </c>
      <c r="C111" s="202" t="s">
        <v>83</v>
      </c>
      <c r="D111" s="202" t="s">
        <v>25</v>
      </c>
      <c r="E111" s="202" t="s">
        <v>71</v>
      </c>
      <c r="F111" s="203">
        <v>27713</v>
      </c>
      <c r="G111" s="204" t="s">
        <v>65</v>
      </c>
      <c r="H111" s="205" t="s">
        <v>128</v>
      </c>
      <c r="I111" s="205" t="s">
        <v>67</v>
      </c>
      <c r="J111" s="205" t="s">
        <v>270</v>
      </c>
    </row>
    <row r="112" spans="1:10" ht="15.75" x14ac:dyDescent="0.25">
      <c r="A112" s="55">
        <v>58</v>
      </c>
      <c r="B112" s="50" t="s">
        <v>531</v>
      </c>
      <c r="C112" s="187" t="s">
        <v>226</v>
      </c>
      <c r="D112" s="187" t="s">
        <v>25</v>
      </c>
      <c r="E112" s="187" t="s">
        <v>437</v>
      </c>
      <c r="F112" s="52">
        <v>29344</v>
      </c>
      <c r="G112" s="94" t="s">
        <v>65</v>
      </c>
      <c r="H112" s="46" t="s">
        <v>72</v>
      </c>
      <c r="I112" s="53" t="s">
        <v>247</v>
      </c>
      <c r="J112" s="53" t="s">
        <v>532</v>
      </c>
    </row>
    <row r="113" spans="1:10" ht="15.75" x14ac:dyDescent="0.25">
      <c r="A113" s="55">
        <v>64</v>
      </c>
      <c r="B113" s="50" t="s">
        <v>364</v>
      </c>
      <c r="C113" s="187" t="s">
        <v>132</v>
      </c>
      <c r="D113" s="187" t="s">
        <v>25</v>
      </c>
      <c r="E113" s="187" t="s">
        <v>71</v>
      </c>
      <c r="F113" s="52">
        <v>30412</v>
      </c>
      <c r="G113" s="94" t="s">
        <v>65</v>
      </c>
      <c r="H113" s="53" t="s">
        <v>72</v>
      </c>
      <c r="I113" s="53" t="s">
        <v>67</v>
      </c>
      <c r="J113" s="53" t="s">
        <v>365</v>
      </c>
    </row>
    <row r="114" spans="1:10" ht="15.75" x14ac:dyDescent="0.25">
      <c r="A114" s="43">
        <v>65</v>
      </c>
      <c r="B114" s="44" t="s">
        <v>301</v>
      </c>
      <c r="C114" s="186" t="s">
        <v>302</v>
      </c>
      <c r="D114" s="186" t="s">
        <v>150</v>
      </c>
      <c r="E114" s="186" t="s">
        <v>71</v>
      </c>
      <c r="F114" s="45">
        <v>30645</v>
      </c>
      <c r="G114" s="93">
        <v>1</v>
      </c>
      <c r="H114" s="46" t="s">
        <v>303</v>
      </c>
      <c r="I114" s="46" t="s">
        <v>96</v>
      </c>
      <c r="J114" s="46" t="s">
        <v>304</v>
      </c>
    </row>
    <row r="115" spans="1:10" ht="15.75" x14ac:dyDescent="0.25">
      <c r="A115" s="43">
        <v>69</v>
      </c>
      <c r="B115" s="44" t="s">
        <v>97</v>
      </c>
      <c r="C115" s="186" t="s">
        <v>98</v>
      </c>
      <c r="D115" s="186" t="s">
        <v>55</v>
      </c>
      <c r="E115" s="186" t="s">
        <v>99</v>
      </c>
      <c r="F115" s="45">
        <v>27158</v>
      </c>
      <c r="G115" s="93">
        <v>1</v>
      </c>
      <c r="H115" s="46" t="s">
        <v>100</v>
      </c>
      <c r="I115" s="46" t="s">
        <v>67</v>
      </c>
      <c r="J115" s="46" t="s">
        <v>611</v>
      </c>
    </row>
    <row r="116" spans="1:10" ht="15.75" x14ac:dyDescent="0.25">
      <c r="A116" s="43">
        <v>76</v>
      </c>
      <c r="B116" s="44" t="s">
        <v>106</v>
      </c>
      <c r="C116" s="186" t="s">
        <v>107</v>
      </c>
      <c r="D116" s="186" t="s">
        <v>108</v>
      </c>
      <c r="E116" s="186" t="s">
        <v>64</v>
      </c>
      <c r="F116" s="45">
        <v>30964</v>
      </c>
      <c r="G116" s="95">
        <v>1</v>
      </c>
      <c r="H116" s="46" t="s">
        <v>72</v>
      </c>
      <c r="I116" s="46" t="s">
        <v>109</v>
      </c>
      <c r="J116" s="46" t="s">
        <v>110</v>
      </c>
    </row>
    <row r="117" spans="1:10" ht="15.75" x14ac:dyDescent="0.25">
      <c r="A117" s="49">
        <v>78</v>
      </c>
      <c r="B117" s="50" t="s">
        <v>539</v>
      </c>
      <c r="C117" s="187" t="s">
        <v>226</v>
      </c>
      <c r="D117" s="187" t="s">
        <v>26</v>
      </c>
      <c r="E117" s="187" t="s">
        <v>71</v>
      </c>
      <c r="F117" s="52">
        <v>34968</v>
      </c>
      <c r="G117" s="94" t="s">
        <v>190</v>
      </c>
      <c r="H117" s="53" t="s">
        <v>170</v>
      </c>
      <c r="I117" s="53" t="s">
        <v>171</v>
      </c>
      <c r="J117" s="53" t="s">
        <v>540</v>
      </c>
    </row>
    <row r="118" spans="1:10" ht="15.75" x14ac:dyDescent="0.25">
      <c r="A118" s="47">
        <v>79</v>
      </c>
      <c r="B118" s="44" t="s">
        <v>428</v>
      </c>
      <c r="C118" s="186" t="s">
        <v>132</v>
      </c>
      <c r="D118" s="186" t="s">
        <v>25</v>
      </c>
      <c r="E118" s="186" t="s">
        <v>71</v>
      </c>
      <c r="F118" s="45">
        <v>29016</v>
      </c>
      <c r="G118" s="93" t="s">
        <v>65</v>
      </c>
      <c r="H118" s="46" t="s">
        <v>72</v>
      </c>
      <c r="I118" s="46" t="s">
        <v>73</v>
      </c>
      <c r="J118" s="46" t="s">
        <v>429</v>
      </c>
    </row>
    <row r="119" spans="1:10" ht="15.75" x14ac:dyDescent="0.25">
      <c r="A119" s="47">
        <v>81</v>
      </c>
      <c r="B119" s="44" t="s">
        <v>153</v>
      </c>
      <c r="C119" s="186" t="s">
        <v>76</v>
      </c>
      <c r="D119" s="186" t="s">
        <v>150</v>
      </c>
      <c r="E119" s="186" t="s">
        <v>56</v>
      </c>
      <c r="F119" s="45">
        <v>34061</v>
      </c>
      <c r="G119" s="93">
        <v>1</v>
      </c>
      <c r="H119" s="46" t="s">
        <v>154</v>
      </c>
      <c r="I119" s="46" t="s">
        <v>67</v>
      </c>
      <c r="J119" s="46" t="s">
        <v>155</v>
      </c>
    </row>
    <row r="120" spans="1:10" ht="15.75" x14ac:dyDescent="0.25">
      <c r="A120" s="49">
        <v>82</v>
      </c>
      <c r="B120" s="50" t="s">
        <v>294</v>
      </c>
      <c r="C120" s="187" t="s">
        <v>295</v>
      </c>
      <c r="D120" s="187" t="s">
        <v>150</v>
      </c>
      <c r="E120" s="187" t="s">
        <v>71</v>
      </c>
      <c r="F120" s="52">
        <v>30265</v>
      </c>
      <c r="G120" s="94">
        <v>1</v>
      </c>
      <c r="H120" s="53" t="s">
        <v>296</v>
      </c>
      <c r="I120" s="53" t="s">
        <v>297</v>
      </c>
      <c r="J120" s="53" t="s">
        <v>298</v>
      </c>
    </row>
    <row r="121" spans="1:10" ht="15.75" x14ac:dyDescent="0.25">
      <c r="A121" s="49">
        <v>83</v>
      </c>
      <c r="B121" s="50" t="s">
        <v>377</v>
      </c>
      <c r="C121" s="187" t="s">
        <v>320</v>
      </c>
      <c r="D121" s="187" t="s">
        <v>150</v>
      </c>
      <c r="E121" s="187" t="s">
        <v>56</v>
      </c>
      <c r="F121" s="52">
        <v>30459</v>
      </c>
      <c r="G121" s="94">
        <v>1</v>
      </c>
      <c r="H121" s="53" t="s">
        <v>296</v>
      </c>
      <c r="I121" s="53" t="s">
        <v>67</v>
      </c>
      <c r="J121" s="53" t="s">
        <v>378</v>
      </c>
    </row>
    <row r="122" spans="1:10" ht="15.75" x14ac:dyDescent="0.25">
      <c r="A122" s="49">
        <v>84</v>
      </c>
      <c r="B122" s="50" t="s">
        <v>464</v>
      </c>
      <c r="C122" s="187" t="s">
        <v>54</v>
      </c>
      <c r="D122" s="187" t="s">
        <v>25</v>
      </c>
      <c r="E122" s="187" t="s">
        <v>64</v>
      </c>
      <c r="F122" s="52">
        <v>31000</v>
      </c>
      <c r="G122" s="94" t="s">
        <v>65</v>
      </c>
      <c r="H122" s="53" t="s">
        <v>465</v>
      </c>
      <c r="I122" s="53" t="s">
        <v>634</v>
      </c>
      <c r="J122" s="53" t="s">
        <v>530</v>
      </c>
    </row>
    <row r="123" spans="1:10" ht="15.75" x14ac:dyDescent="0.25">
      <c r="A123" s="169">
        <v>87</v>
      </c>
      <c r="B123" s="170" t="s">
        <v>217</v>
      </c>
      <c r="C123" s="174" t="s">
        <v>98</v>
      </c>
      <c r="D123" s="174" t="s">
        <v>25</v>
      </c>
      <c r="E123" s="174" t="s">
        <v>71</v>
      </c>
      <c r="F123" s="171">
        <v>32029</v>
      </c>
      <c r="G123" s="172" t="s">
        <v>65</v>
      </c>
      <c r="H123" s="173" t="s">
        <v>597</v>
      </c>
      <c r="I123" s="173" t="s">
        <v>218</v>
      </c>
      <c r="J123" s="173" t="s">
        <v>219</v>
      </c>
    </row>
    <row r="124" spans="1:10" ht="15.75" x14ac:dyDescent="0.25">
      <c r="A124" s="169">
        <v>88</v>
      </c>
      <c r="B124" s="170" t="s">
        <v>399</v>
      </c>
      <c r="C124" s="174" t="s">
        <v>98</v>
      </c>
      <c r="D124" s="174" t="s">
        <v>25</v>
      </c>
      <c r="E124" s="174" t="s">
        <v>64</v>
      </c>
      <c r="F124" s="171">
        <v>27649</v>
      </c>
      <c r="G124" s="172" t="s">
        <v>65</v>
      </c>
      <c r="H124" s="173" t="s">
        <v>91</v>
      </c>
      <c r="I124" s="173" t="s">
        <v>92</v>
      </c>
      <c r="J124" s="173" t="s">
        <v>396</v>
      </c>
    </row>
    <row r="125" spans="1:10" ht="15.75" x14ac:dyDescent="0.25">
      <c r="A125" s="47">
        <v>93</v>
      </c>
      <c r="B125" s="44" t="s">
        <v>118</v>
      </c>
      <c r="C125" s="186" t="s">
        <v>119</v>
      </c>
      <c r="D125" s="186" t="s">
        <v>55</v>
      </c>
      <c r="E125" s="186" t="s">
        <v>120</v>
      </c>
      <c r="F125" s="45">
        <v>27516</v>
      </c>
      <c r="G125" s="93">
        <v>1</v>
      </c>
      <c r="H125" s="46" t="s">
        <v>72</v>
      </c>
      <c r="I125" s="46" t="s">
        <v>592</v>
      </c>
      <c r="J125" s="46" t="s">
        <v>215</v>
      </c>
    </row>
    <row r="126" spans="1:10" ht="15.75" x14ac:dyDescent="0.25">
      <c r="A126" s="49">
        <v>95</v>
      </c>
      <c r="B126" s="50" t="s">
        <v>387</v>
      </c>
      <c r="C126" s="187" t="s">
        <v>388</v>
      </c>
      <c r="D126" s="187" t="s">
        <v>150</v>
      </c>
      <c r="E126" s="187" t="s">
        <v>99</v>
      </c>
      <c r="F126" s="52">
        <v>28621</v>
      </c>
      <c r="G126" s="96" t="s">
        <v>389</v>
      </c>
      <c r="H126" s="46" t="s">
        <v>72</v>
      </c>
      <c r="I126" s="53" t="s">
        <v>167</v>
      </c>
      <c r="J126" s="53" t="s">
        <v>390</v>
      </c>
    </row>
    <row r="127" spans="1:10" ht="15.75" x14ac:dyDescent="0.25">
      <c r="A127" s="49">
        <v>97</v>
      </c>
      <c r="B127" s="50" t="s">
        <v>489</v>
      </c>
      <c r="C127" s="187" t="s">
        <v>149</v>
      </c>
      <c r="D127" s="187" t="s">
        <v>108</v>
      </c>
      <c r="E127" s="187" t="s">
        <v>64</v>
      </c>
      <c r="F127" s="52">
        <v>25618</v>
      </c>
      <c r="G127" s="94" t="s">
        <v>190</v>
      </c>
      <c r="H127" s="46" t="s">
        <v>91</v>
      </c>
      <c r="I127" s="53" t="s">
        <v>92</v>
      </c>
      <c r="J127" s="53" t="s">
        <v>490</v>
      </c>
    </row>
    <row r="128" spans="1:10" ht="15.75" x14ac:dyDescent="0.25">
      <c r="A128" s="49">
        <v>98</v>
      </c>
      <c r="B128" s="50" t="s">
        <v>125</v>
      </c>
      <c r="C128" s="51" t="s">
        <v>63</v>
      </c>
      <c r="D128" s="51" t="s">
        <v>108</v>
      </c>
      <c r="E128" s="51" t="s">
        <v>71</v>
      </c>
      <c r="F128" s="52">
        <v>26879</v>
      </c>
      <c r="G128" s="94">
        <v>1</v>
      </c>
      <c r="H128" s="46" t="s">
        <v>51</v>
      </c>
      <c r="I128" s="53" t="s">
        <v>67</v>
      </c>
      <c r="J128" s="53" t="s">
        <v>126</v>
      </c>
    </row>
    <row r="129" spans="1:10" ht="15.75" x14ac:dyDescent="0.25">
      <c r="A129" s="43">
        <v>101</v>
      </c>
      <c r="B129" s="44" t="s">
        <v>631</v>
      </c>
      <c r="C129" s="186" t="s">
        <v>239</v>
      </c>
      <c r="D129" s="186" t="s">
        <v>25</v>
      </c>
      <c r="E129" s="186" t="s">
        <v>71</v>
      </c>
      <c r="F129" s="45">
        <v>27078</v>
      </c>
      <c r="G129" s="95" t="s">
        <v>65</v>
      </c>
      <c r="H129" s="46" t="s">
        <v>72</v>
      </c>
      <c r="I129" s="46" t="s">
        <v>167</v>
      </c>
      <c r="J129" s="46" t="s">
        <v>632</v>
      </c>
    </row>
    <row r="130" spans="1:10" ht="15.75" x14ac:dyDescent="0.25">
      <c r="A130" s="49">
        <v>103</v>
      </c>
      <c r="B130" s="50" t="s">
        <v>148</v>
      </c>
      <c r="C130" s="187" t="s">
        <v>149</v>
      </c>
      <c r="D130" s="187" t="s">
        <v>150</v>
      </c>
      <c r="E130" s="187" t="s">
        <v>64</v>
      </c>
      <c r="F130" s="52">
        <v>33506</v>
      </c>
      <c r="G130" s="94" t="s">
        <v>65</v>
      </c>
      <c r="H130" s="53" t="s">
        <v>151</v>
      </c>
      <c r="I130" s="53" t="s">
        <v>67</v>
      </c>
      <c r="J130" s="53" t="s">
        <v>152</v>
      </c>
    </row>
    <row r="131" spans="1:10" ht="15.75" x14ac:dyDescent="0.25">
      <c r="A131" s="43">
        <v>107</v>
      </c>
      <c r="B131" s="44" t="s">
        <v>69</v>
      </c>
      <c r="C131" s="186" t="s">
        <v>70</v>
      </c>
      <c r="D131" s="186" t="s">
        <v>25</v>
      </c>
      <c r="E131" s="186" t="s">
        <v>71</v>
      </c>
      <c r="F131" s="45">
        <v>29105</v>
      </c>
      <c r="G131" s="93" t="s">
        <v>65</v>
      </c>
      <c r="H131" s="46" t="s">
        <v>72</v>
      </c>
      <c r="I131" s="46" t="s">
        <v>73</v>
      </c>
      <c r="J131" s="46" t="s">
        <v>74</v>
      </c>
    </row>
    <row r="132" spans="1:10" ht="15.75" x14ac:dyDescent="0.25">
      <c r="A132" s="43">
        <v>110</v>
      </c>
      <c r="B132" s="44" t="s">
        <v>310</v>
      </c>
      <c r="C132" s="186" t="s">
        <v>185</v>
      </c>
      <c r="D132" s="186" t="s">
        <v>25</v>
      </c>
      <c r="E132" s="186" t="s">
        <v>99</v>
      </c>
      <c r="F132" s="45">
        <v>30675</v>
      </c>
      <c r="G132" s="93" t="s">
        <v>65</v>
      </c>
      <c r="H132" s="46" t="s">
        <v>603</v>
      </c>
      <c r="I132" s="46" t="s">
        <v>67</v>
      </c>
      <c r="J132" s="46" t="s">
        <v>622</v>
      </c>
    </row>
    <row r="133" spans="1:10" ht="15.75" x14ac:dyDescent="0.25">
      <c r="A133" s="43">
        <v>115</v>
      </c>
      <c r="B133" s="44" t="s">
        <v>612</v>
      </c>
      <c r="C133" s="186" t="s">
        <v>239</v>
      </c>
      <c r="D133" s="186" t="s">
        <v>25</v>
      </c>
      <c r="E133" s="186" t="s">
        <v>84</v>
      </c>
      <c r="F133" s="45">
        <v>27744</v>
      </c>
      <c r="G133" s="93" t="s">
        <v>65</v>
      </c>
      <c r="H133" s="46" t="s">
        <v>613</v>
      </c>
      <c r="I133" s="46" t="s">
        <v>67</v>
      </c>
      <c r="J133" s="46" t="s">
        <v>304</v>
      </c>
    </row>
    <row r="134" spans="1:10" ht="15.75" x14ac:dyDescent="0.25">
      <c r="A134" s="43">
        <v>118</v>
      </c>
      <c r="B134" s="44" t="s">
        <v>411</v>
      </c>
      <c r="C134" s="186" t="s">
        <v>143</v>
      </c>
      <c r="D134" s="186" t="s">
        <v>25</v>
      </c>
      <c r="E134" s="186" t="s">
        <v>71</v>
      </c>
      <c r="F134" s="45">
        <v>32857</v>
      </c>
      <c r="G134" s="93" t="s">
        <v>65</v>
      </c>
      <c r="H134" s="46" t="s">
        <v>128</v>
      </c>
      <c r="I134" s="46" t="s">
        <v>129</v>
      </c>
      <c r="J134" s="46" t="s">
        <v>412</v>
      </c>
    </row>
    <row r="135" spans="1:10" ht="15.75" x14ac:dyDescent="0.25">
      <c r="A135" s="43">
        <v>119</v>
      </c>
      <c r="B135" s="44" t="s">
        <v>142</v>
      </c>
      <c r="C135" s="186" t="s">
        <v>143</v>
      </c>
      <c r="D135" s="186" t="s">
        <v>25</v>
      </c>
      <c r="E135" s="186" t="s">
        <v>71</v>
      </c>
      <c r="F135" s="45">
        <v>27753</v>
      </c>
      <c r="G135" s="93" t="s">
        <v>65</v>
      </c>
      <c r="H135" s="46" t="s">
        <v>128</v>
      </c>
      <c r="I135" s="46" t="s">
        <v>129</v>
      </c>
      <c r="J135" s="46" t="s">
        <v>144</v>
      </c>
    </row>
    <row r="136" spans="1:10" ht="15.75" x14ac:dyDescent="0.25">
      <c r="A136" s="43">
        <v>120</v>
      </c>
      <c r="B136" s="44" t="s">
        <v>494</v>
      </c>
      <c r="C136" s="186" t="s">
        <v>107</v>
      </c>
      <c r="D136" s="186" t="s">
        <v>25</v>
      </c>
      <c r="E136" s="186" t="s">
        <v>71</v>
      </c>
      <c r="F136" s="45">
        <v>31316</v>
      </c>
      <c r="G136" s="93" t="s">
        <v>65</v>
      </c>
      <c r="H136" s="46" t="s">
        <v>128</v>
      </c>
      <c r="I136" s="46" t="s">
        <v>129</v>
      </c>
      <c r="J136" s="46" t="s">
        <v>495</v>
      </c>
    </row>
    <row r="137" spans="1:10" ht="15.75" x14ac:dyDescent="0.25">
      <c r="A137" s="43">
        <v>121</v>
      </c>
      <c r="B137" s="44" t="s">
        <v>127</v>
      </c>
      <c r="C137" s="186" t="s">
        <v>54</v>
      </c>
      <c r="D137" s="186" t="s">
        <v>25</v>
      </c>
      <c r="E137" s="186" t="s">
        <v>99</v>
      </c>
      <c r="F137" s="45">
        <v>32602</v>
      </c>
      <c r="G137" s="93" t="s">
        <v>65</v>
      </c>
      <c r="H137" s="46" t="s">
        <v>128</v>
      </c>
      <c r="I137" s="46" t="s">
        <v>129</v>
      </c>
      <c r="J137" s="46" t="s">
        <v>130</v>
      </c>
    </row>
    <row r="138" spans="1:10" ht="15.75" x14ac:dyDescent="0.25">
      <c r="A138" s="43">
        <v>123</v>
      </c>
      <c r="B138" s="44" t="s">
        <v>317</v>
      </c>
      <c r="C138" s="186" t="s">
        <v>200</v>
      </c>
      <c r="D138" s="186" t="s">
        <v>25</v>
      </c>
      <c r="E138" s="186" t="s">
        <v>71</v>
      </c>
      <c r="F138" s="45">
        <v>31260</v>
      </c>
      <c r="G138" s="93" t="s">
        <v>65</v>
      </c>
      <c r="H138" s="46" t="s">
        <v>128</v>
      </c>
      <c r="I138" s="46" t="s">
        <v>67</v>
      </c>
      <c r="J138" s="46" t="s">
        <v>318</v>
      </c>
    </row>
    <row r="139" spans="1:10" ht="15.75" x14ac:dyDescent="0.25">
      <c r="A139" s="55">
        <v>124</v>
      </c>
      <c r="B139" s="50" t="s">
        <v>413</v>
      </c>
      <c r="C139" s="187" t="s">
        <v>143</v>
      </c>
      <c r="D139" s="187" t="s">
        <v>25</v>
      </c>
      <c r="E139" s="187" t="s">
        <v>99</v>
      </c>
      <c r="F139" s="52">
        <v>32034</v>
      </c>
      <c r="G139" s="94" t="s">
        <v>65</v>
      </c>
      <c r="H139" s="53" t="s">
        <v>128</v>
      </c>
      <c r="I139" s="53" t="s">
        <v>129</v>
      </c>
      <c r="J139" s="53" t="s">
        <v>414</v>
      </c>
    </row>
    <row r="140" spans="1:10" ht="15.75" x14ac:dyDescent="0.25">
      <c r="A140" s="43">
        <v>125</v>
      </c>
      <c r="B140" s="44" t="s">
        <v>199</v>
      </c>
      <c r="C140" s="186" t="s">
        <v>200</v>
      </c>
      <c r="D140" s="186" t="s">
        <v>25</v>
      </c>
      <c r="E140" s="186" t="s">
        <v>64</v>
      </c>
      <c r="F140" s="45">
        <v>31655</v>
      </c>
      <c r="G140" s="93" t="s">
        <v>65</v>
      </c>
      <c r="H140" s="46" t="s">
        <v>128</v>
      </c>
      <c r="I140" s="46" t="s">
        <v>129</v>
      </c>
      <c r="J140" s="46"/>
    </row>
    <row r="141" spans="1:10" ht="15.75" x14ac:dyDescent="0.25">
      <c r="A141" s="43">
        <v>127</v>
      </c>
      <c r="B141" s="44" t="s">
        <v>290</v>
      </c>
      <c r="C141" s="186" t="s">
        <v>98</v>
      </c>
      <c r="D141" s="186" t="s">
        <v>25</v>
      </c>
      <c r="E141" s="186" t="s">
        <v>84</v>
      </c>
      <c r="F141" s="45">
        <v>30778</v>
      </c>
      <c r="G141" s="93" t="s">
        <v>65</v>
      </c>
      <c r="H141" s="46" t="s">
        <v>128</v>
      </c>
      <c r="I141" s="46" t="s">
        <v>67</v>
      </c>
      <c r="J141" s="46" t="s">
        <v>291</v>
      </c>
    </row>
    <row r="142" spans="1:10" ht="15.75" x14ac:dyDescent="0.25">
      <c r="A142" s="43">
        <v>128</v>
      </c>
      <c r="B142" s="44" t="s">
        <v>332</v>
      </c>
      <c r="C142" s="186" t="s">
        <v>289</v>
      </c>
      <c r="D142" s="186" t="s">
        <v>25</v>
      </c>
      <c r="E142" s="186" t="s">
        <v>84</v>
      </c>
      <c r="F142" s="45">
        <v>30385</v>
      </c>
      <c r="G142" s="93" t="s">
        <v>65</v>
      </c>
      <c r="H142" s="46" t="s">
        <v>128</v>
      </c>
      <c r="I142" s="46" t="s">
        <v>129</v>
      </c>
      <c r="J142" s="46" t="s">
        <v>333</v>
      </c>
    </row>
    <row r="143" spans="1:10" ht="15.75" x14ac:dyDescent="0.25">
      <c r="A143" s="47">
        <v>132</v>
      </c>
      <c r="B143" s="44" t="s">
        <v>501</v>
      </c>
      <c r="C143" s="48" t="s">
        <v>107</v>
      </c>
      <c r="D143" s="48" t="s">
        <v>150</v>
      </c>
      <c r="E143" s="48" t="s">
        <v>71</v>
      </c>
      <c r="F143" s="45">
        <v>29157</v>
      </c>
      <c r="G143" s="93">
        <v>1</v>
      </c>
      <c r="H143" s="46" t="s">
        <v>77</v>
      </c>
      <c r="I143" s="46" t="s">
        <v>67</v>
      </c>
      <c r="J143" s="46" t="s">
        <v>353</v>
      </c>
    </row>
    <row r="144" spans="1:10" ht="15.75" x14ac:dyDescent="0.25">
      <c r="A144" s="47">
        <v>138</v>
      </c>
      <c r="B144" s="44" t="s">
        <v>417</v>
      </c>
      <c r="C144" s="48" t="s">
        <v>302</v>
      </c>
      <c r="D144" s="48" t="s">
        <v>25</v>
      </c>
      <c r="E144" s="48" t="s">
        <v>71</v>
      </c>
      <c r="F144" s="45">
        <v>30525</v>
      </c>
      <c r="G144" s="93" t="s">
        <v>65</v>
      </c>
      <c r="H144" s="46" t="s">
        <v>347</v>
      </c>
      <c r="I144" s="46" t="s">
        <v>67</v>
      </c>
      <c r="J144" s="46" t="s">
        <v>418</v>
      </c>
    </row>
    <row r="145" spans="1:10" ht="15.75" x14ac:dyDescent="0.25">
      <c r="A145" s="43">
        <v>141</v>
      </c>
      <c r="B145" s="44" t="s">
        <v>360</v>
      </c>
      <c r="C145" s="48" t="s">
        <v>63</v>
      </c>
      <c r="D145" s="48" t="s">
        <v>108</v>
      </c>
      <c r="E145" s="48" t="s">
        <v>50</v>
      </c>
      <c r="F145" s="45">
        <v>28622</v>
      </c>
      <c r="G145" s="93">
        <v>1</v>
      </c>
      <c r="H145" s="46" t="s">
        <v>51</v>
      </c>
      <c r="I145" s="46" t="s">
        <v>52</v>
      </c>
      <c r="J145" s="46" t="s">
        <v>361</v>
      </c>
    </row>
    <row r="146" spans="1:10" ht="15.75" x14ac:dyDescent="0.25">
      <c r="A146" s="43">
        <v>144</v>
      </c>
      <c r="B146" s="44" t="s">
        <v>436</v>
      </c>
      <c r="C146" s="48" t="s">
        <v>98</v>
      </c>
      <c r="D146" s="48" t="s">
        <v>25</v>
      </c>
      <c r="E146" s="48" t="s">
        <v>437</v>
      </c>
      <c r="F146" s="45">
        <v>31130</v>
      </c>
      <c r="G146" s="93" t="s">
        <v>65</v>
      </c>
      <c r="H146" s="46" t="s">
        <v>72</v>
      </c>
      <c r="I146" s="46" t="s">
        <v>167</v>
      </c>
      <c r="J146" s="46"/>
    </row>
    <row r="147" spans="1:10" ht="15.75" x14ac:dyDescent="0.25">
      <c r="A147" s="43">
        <v>146</v>
      </c>
      <c r="B147" s="44" t="s">
        <v>516</v>
      </c>
      <c r="C147" s="48" t="s">
        <v>200</v>
      </c>
      <c r="D147" s="48" t="s">
        <v>55</v>
      </c>
      <c r="E147" s="48" t="s">
        <v>71</v>
      </c>
      <c r="F147" s="45">
        <v>30894</v>
      </c>
      <c r="G147" s="93" t="s">
        <v>458</v>
      </c>
      <c r="H147" s="46" t="s">
        <v>72</v>
      </c>
      <c r="I147" s="46" t="s">
        <v>167</v>
      </c>
      <c r="J147" s="46" t="s">
        <v>550</v>
      </c>
    </row>
    <row r="148" spans="1:10" ht="15.75" x14ac:dyDescent="0.25">
      <c r="A148" s="43">
        <v>150</v>
      </c>
      <c r="B148" s="44" t="s">
        <v>312</v>
      </c>
      <c r="C148" s="186" t="s">
        <v>313</v>
      </c>
      <c r="D148" s="186" t="s">
        <v>55</v>
      </c>
      <c r="E148" s="186" t="s">
        <v>314</v>
      </c>
      <c r="F148" s="45">
        <v>30385</v>
      </c>
      <c r="G148" s="93">
        <v>1</v>
      </c>
      <c r="H148" s="46" t="s">
        <v>258</v>
      </c>
      <c r="I148" s="46" t="s">
        <v>315</v>
      </c>
      <c r="J148" s="46" t="s">
        <v>316</v>
      </c>
    </row>
    <row r="149" spans="1:10" ht="15.75" x14ac:dyDescent="0.25">
      <c r="A149" s="43">
        <v>156</v>
      </c>
      <c r="B149" s="44" t="s">
        <v>338</v>
      </c>
      <c r="C149" s="186" t="s">
        <v>107</v>
      </c>
      <c r="D149" s="186" t="s">
        <v>150</v>
      </c>
      <c r="E149" s="186" t="s">
        <v>64</v>
      </c>
      <c r="F149" s="45">
        <v>35180</v>
      </c>
      <c r="G149" s="93">
        <v>1</v>
      </c>
      <c r="H149" s="46" t="s">
        <v>339</v>
      </c>
      <c r="I149" s="46" t="s">
        <v>52</v>
      </c>
      <c r="J149" s="46" t="s">
        <v>340</v>
      </c>
    </row>
    <row r="150" spans="1:10" ht="15.75" x14ac:dyDescent="0.25">
      <c r="A150" s="55">
        <v>161</v>
      </c>
      <c r="B150" s="50" t="s">
        <v>329</v>
      </c>
      <c r="C150" s="187" t="s">
        <v>63</v>
      </c>
      <c r="D150" s="187" t="s">
        <v>25</v>
      </c>
      <c r="E150" s="187" t="s">
        <v>99</v>
      </c>
      <c r="F150" s="52">
        <v>30034</v>
      </c>
      <c r="G150" s="94" t="s">
        <v>65</v>
      </c>
      <c r="H150" s="53" t="s">
        <v>330</v>
      </c>
      <c r="I150" s="53" t="s">
        <v>67</v>
      </c>
      <c r="J150" s="53" t="s">
        <v>331</v>
      </c>
    </row>
    <row r="151" spans="1:10" ht="15.75" x14ac:dyDescent="0.25">
      <c r="A151" s="49">
        <v>163</v>
      </c>
      <c r="B151" s="50" t="s">
        <v>548</v>
      </c>
      <c r="C151" s="51" t="s">
        <v>239</v>
      </c>
      <c r="D151" s="51" t="s">
        <v>150</v>
      </c>
      <c r="E151" s="51" t="s">
        <v>84</v>
      </c>
      <c r="F151" s="52">
        <v>24999</v>
      </c>
      <c r="G151" s="96">
        <v>1</v>
      </c>
      <c r="H151" s="53" t="s">
        <v>549</v>
      </c>
      <c r="I151" s="53" t="s">
        <v>67</v>
      </c>
      <c r="J151" s="53" t="s">
        <v>550</v>
      </c>
    </row>
    <row r="152" spans="1:10" ht="15.75" x14ac:dyDescent="0.25">
      <c r="A152" s="43">
        <v>165</v>
      </c>
      <c r="B152" s="44" t="s">
        <v>649</v>
      </c>
      <c r="C152" s="186" t="s">
        <v>650</v>
      </c>
      <c r="D152" s="186" t="s">
        <v>25</v>
      </c>
      <c r="E152" s="186" t="s">
        <v>71</v>
      </c>
      <c r="F152" s="45">
        <v>31193</v>
      </c>
      <c r="G152" s="93" t="s">
        <v>65</v>
      </c>
      <c r="H152" s="46" t="s">
        <v>258</v>
      </c>
      <c r="I152" s="46" t="s">
        <v>651</v>
      </c>
      <c r="J152" s="46" t="s">
        <v>652</v>
      </c>
    </row>
    <row r="153" spans="1:10" ht="15.75" x14ac:dyDescent="0.25">
      <c r="A153" s="47">
        <v>177</v>
      </c>
      <c r="B153" s="44" t="s">
        <v>308</v>
      </c>
      <c r="C153" s="186" t="s">
        <v>200</v>
      </c>
      <c r="D153" s="186" t="s">
        <v>25</v>
      </c>
      <c r="E153" s="186" t="s">
        <v>71</v>
      </c>
      <c r="F153" s="45">
        <v>28281</v>
      </c>
      <c r="G153" s="93" t="s">
        <v>65</v>
      </c>
      <c r="H153" s="46" t="s">
        <v>72</v>
      </c>
      <c r="I153" s="46" t="s">
        <v>167</v>
      </c>
      <c r="J153" s="46" t="s">
        <v>309</v>
      </c>
    </row>
    <row r="154" spans="1:10" ht="15.75" x14ac:dyDescent="0.25">
      <c r="A154" s="43">
        <v>181</v>
      </c>
      <c r="B154" s="44" t="s">
        <v>441</v>
      </c>
      <c r="C154" s="186" t="s">
        <v>226</v>
      </c>
      <c r="D154" s="186" t="s">
        <v>25</v>
      </c>
      <c r="E154" s="186" t="s">
        <v>84</v>
      </c>
      <c r="F154" s="45">
        <v>35285</v>
      </c>
      <c r="G154" s="93" t="s">
        <v>65</v>
      </c>
      <c r="H154" s="46" t="s">
        <v>442</v>
      </c>
      <c r="I154" s="46" t="s">
        <v>67</v>
      </c>
      <c r="J154" s="46" t="s">
        <v>443</v>
      </c>
    </row>
    <row r="155" spans="1:10" ht="15.75" x14ac:dyDescent="0.25">
      <c r="A155" s="47">
        <v>192</v>
      </c>
      <c r="B155" s="44" t="s">
        <v>82</v>
      </c>
      <c r="C155" s="186" t="s">
        <v>83</v>
      </c>
      <c r="D155" s="186" t="s">
        <v>25</v>
      </c>
      <c r="E155" s="186" t="s">
        <v>84</v>
      </c>
      <c r="F155" s="45">
        <v>33839</v>
      </c>
      <c r="G155" s="93" t="s">
        <v>65</v>
      </c>
      <c r="H155" s="46" t="s">
        <v>72</v>
      </c>
      <c r="I155" s="46" t="s">
        <v>67</v>
      </c>
      <c r="J155" s="46" t="s">
        <v>85</v>
      </c>
    </row>
    <row r="156" spans="1:10" ht="15.75" x14ac:dyDescent="0.25">
      <c r="A156" s="47">
        <v>192</v>
      </c>
      <c r="B156" s="44" t="s">
        <v>139</v>
      </c>
      <c r="C156" s="48" t="s">
        <v>54</v>
      </c>
      <c r="D156" s="48" t="s">
        <v>55</v>
      </c>
      <c r="E156" s="48" t="s">
        <v>140</v>
      </c>
      <c r="F156" s="45">
        <v>29337</v>
      </c>
      <c r="G156" s="93">
        <v>1</v>
      </c>
      <c r="H156" s="46" t="s">
        <v>77</v>
      </c>
      <c r="I156" s="46" t="s">
        <v>78</v>
      </c>
      <c r="J156" s="46" t="s">
        <v>141</v>
      </c>
    </row>
    <row r="157" spans="1:10" ht="15.75" x14ac:dyDescent="0.25">
      <c r="A157" s="47">
        <v>193</v>
      </c>
      <c r="B157" s="44" t="s">
        <v>509</v>
      </c>
      <c r="C157" s="186" t="s">
        <v>54</v>
      </c>
      <c r="D157" s="186" t="s">
        <v>150</v>
      </c>
      <c r="E157" s="186" t="s">
        <v>56</v>
      </c>
      <c r="F157" s="45">
        <v>27824</v>
      </c>
      <c r="G157" s="93" t="s">
        <v>65</v>
      </c>
      <c r="H157" s="46" t="s">
        <v>72</v>
      </c>
      <c r="I157" s="46" t="s">
        <v>634</v>
      </c>
      <c r="J157" s="46" t="s">
        <v>623</v>
      </c>
    </row>
    <row r="158" spans="1:10" ht="15.75" x14ac:dyDescent="0.25">
      <c r="A158" s="49">
        <v>194</v>
      </c>
      <c r="B158" s="50" t="s">
        <v>299</v>
      </c>
      <c r="C158" s="187" t="s">
        <v>63</v>
      </c>
      <c r="D158" s="187" t="s">
        <v>25</v>
      </c>
      <c r="E158" s="187" t="s">
        <v>71</v>
      </c>
      <c r="F158" s="52">
        <v>24855</v>
      </c>
      <c r="G158" s="94" t="s">
        <v>65</v>
      </c>
      <c r="H158" s="53" t="s">
        <v>72</v>
      </c>
      <c r="I158" s="53" t="s">
        <v>240</v>
      </c>
      <c r="J158" s="53" t="s">
        <v>300</v>
      </c>
    </row>
    <row r="159" spans="1:10" ht="15.75" x14ac:dyDescent="0.25">
      <c r="A159" s="49">
        <v>195</v>
      </c>
      <c r="B159" s="50" t="s">
        <v>156</v>
      </c>
      <c r="C159" s="187" t="s">
        <v>107</v>
      </c>
      <c r="D159" s="187" t="s">
        <v>25</v>
      </c>
      <c r="E159" s="187" t="s">
        <v>71</v>
      </c>
      <c r="F159" s="52">
        <v>26156</v>
      </c>
      <c r="G159" s="94" t="s">
        <v>65</v>
      </c>
      <c r="H159" s="53" t="s">
        <v>72</v>
      </c>
      <c r="I159" s="53" t="s">
        <v>67</v>
      </c>
      <c r="J159" s="53" t="s">
        <v>157</v>
      </c>
    </row>
    <row r="160" spans="1:10" ht="15.75" x14ac:dyDescent="0.25">
      <c r="A160" s="49">
        <v>196</v>
      </c>
      <c r="B160" s="50" t="s">
        <v>479</v>
      </c>
      <c r="C160" s="187" t="s">
        <v>200</v>
      </c>
      <c r="D160" s="187" t="s">
        <v>25</v>
      </c>
      <c r="E160" s="187" t="s">
        <v>50</v>
      </c>
      <c r="F160" s="52">
        <v>32247</v>
      </c>
      <c r="G160" s="94" t="s">
        <v>65</v>
      </c>
      <c r="H160" s="53" t="s">
        <v>72</v>
      </c>
      <c r="I160" s="53" t="s">
        <v>240</v>
      </c>
      <c r="J160" s="53" t="s">
        <v>480</v>
      </c>
    </row>
    <row r="161" spans="1:10" ht="15.75" x14ac:dyDescent="0.25">
      <c r="A161" s="49">
        <v>197</v>
      </c>
      <c r="B161" s="50" t="s">
        <v>75</v>
      </c>
      <c r="C161" s="187" t="s">
        <v>76</v>
      </c>
      <c r="D161" s="187" t="s">
        <v>55</v>
      </c>
      <c r="E161" s="187" t="s">
        <v>50</v>
      </c>
      <c r="F161" s="52">
        <v>31612</v>
      </c>
      <c r="G161" s="94">
        <v>1</v>
      </c>
      <c r="H161" s="53" t="s">
        <v>77</v>
      </c>
      <c r="I161" s="53" t="s">
        <v>78</v>
      </c>
      <c r="J161" s="53" t="s">
        <v>79</v>
      </c>
    </row>
    <row r="162" spans="1:10" ht="15.75" x14ac:dyDescent="0.25">
      <c r="A162" s="43">
        <v>199</v>
      </c>
      <c r="B162" s="44" t="s">
        <v>476</v>
      </c>
      <c r="C162" s="186" t="s">
        <v>313</v>
      </c>
      <c r="D162" s="186" t="s">
        <v>55</v>
      </c>
      <c r="E162" s="187" t="s">
        <v>71</v>
      </c>
      <c r="F162" s="45">
        <v>31017</v>
      </c>
      <c r="G162" s="93">
        <v>1</v>
      </c>
      <c r="H162" s="46" t="s">
        <v>383</v>
      </c>
      <c r="I162" s="46" t="s">
        <v>92</v>
      </c>
      <c r="J162" s="46" t="s">
        <v>477</v>
      </c>
    </row>
    <row r="163" spans="1:10" ht="15.75" x14ac:dyDescent="0.25">
      <c r="A163" s="43">
        <v>218</v>
      </c>
      <c r="B163" s="44" t="s">
        <v>257</v>
      </c>
      <c r="C163" s="186" t="s">
        <v>226</v>
      </c>
      <c r="D163" s="186" t="s">
        <v>108</v>
      </c>
      <c r="E163" s="186" t="s">
        <v>64</v>
      </c>
      <c r="F163" s="45">
        <v>32644</v>
      </c>
      <c r="G163" s="95" t="s">
        <v>190</v>
      </c>
      <c r="H163" s="46" t="s">
        <v>258</v>
      </c>
      <c r="I163" s="46" t="s">
        <v>259</v>
      </c>
      <c r="J163" s="46" t="s">
        <v>260</v>
      </c>
    </row>
    <row r="164" spans="1:10" ht="15.75" x14ac:dyDescent="0.25">
      <c r="A164" s="43">
        <v>231</v>
      </c>
      <c r="B164" s="44" t="s">
        <v>273</v>
      </c>
      <c r="C164" s="186" t="s">
        <v>185</v>
      </c>
      <c r="D164" s="186" t="s">
        <v>55</v>
      </c>
      <c r="E164" s="186" t="s">
        <v>71</v>
      </c>
      <c r="F164" s="45">
        <v>28999</v>
      </c>
      <c r="G164" s="93">
        <v>1</v>
      </c>
      <c r="H164" s="46" t="s">
        <v>211</v>
      </c>
      <c r="I164" s="46" t="s">
        <v>67</v>
      </c>
      <c r="J164" s="46" t="s">
        <v>274</v>
      </c>
    </row>
    <row r="165" spans="1:10" ht="15.75" x14ac:dyDescent="0.25">
      <c r="A165" s="43">
        <v>235</v>
      </c>
      <c r="B165" s="44" t="s">
        <v>541</v>
      </c>
      <c r="C165" s="186" t="s">
        <v>119</v>
      </c>
      <c r="D165" s="186" t="s">
        <v>55</v>
      </c>
      <c r="E165" s="186" t="s">
        <v>99</v>
      </c>
      <c r="F165" s="45">
        <v>30844</v>
      </c>
      <c r="G165" s="93" t="s">
        <v>190</v>
      </c>
      <c r="H165" s="53" t="s">
        <v>542</v>
      </c>
      <c r="I165" s="46" t="s">
        <v>167</v>
      </c>
      <c r="J165" s="46" t="s">
        <v>543</v>
      </c>
    </row>
    <row r="166" spans="1:10" ht="15.75" x14ac:dyDescent="0.25">
      <c r="A166" s="43">
        <v>237</v>
      </c>
      <c r="B166" s="44" t="s">
        <v>228</v>
      </c>
      <c r="C166" s="186" t="s">
        <v>107</v>
      </c>
      <c r="D166" s="186" t="s">
        <v>25</v>
      </c>
      <c r="E166" s="186" t="s">
        <v>71</v>
      </c>
      <c r="F166" s="45">
        <v>32093</v>
      </c>
      <c r="G166" s="93" t="s">
        <v>65</v>
      </c>
      <c r="H166" s="53" t="s">
        <v>72</v>
      </c>
      <c r="I166" s="46" t="s">
        <v>229</v>
      </c>
      <c r="J166" s="46" t="s">
        <v>230</v>
      </c>
    </row>
    <row r="167" spans="1:10" ht="15.75" x14ac:dyDescent="0.25">
      <c r="A167" s="47">
        <v>254</v>
      </c>
      <c r="B167" s="44" t="s">
        <v>529</v>
      </c>
      <c r="C167" s="186" t="s">
        <v>107</v>
      </c>
      <c r="D167" s="186" t="s">
        <v>25</v>
      </c>
      <c r="E167" s="186" t="s">
        <v>64</v>
      </c>
      <c r="F167" s="45">
        <v>31571</v>
      </c>
      <c r="G167" s="93" t="s">
        <v>65</v>
      </c>
      <c r="H167" s="53" t="s">
        <v>72</v>
      </c>
      <c r="I167" s="46" t="s">
        <v>67</v>
      </c>
      <c r="J167" s="46" t="s">
        <v>530</v>
      </c>
    </row>
    <row r="168" spans="1:10" ht="15.75" x14ac:dyDescent="0.25">
      <c r="A168" s="43">
        <v>260</v>
      </c>
      <c r="B168" s="44" t="s">
        <v>62</v>
      </c>
      <c r="C168" s="186" t="s">
        <v>63</v>
      </c>
      <c r="D168" s="186" t="s">
        <v>25</v>
      </c>
      <c r="E168" s="186" t="s">
        <v>64</v>
      </c>
      <c r="F168" s="45">
        <v>30702</v>
      </c>
      <c r="G168" s="93" t="s">
        <v>65</v>
      </c>
      <c r="H168" s="46" t="s">
        <v>66</v>
      </c>
      <c r="I168" s="46" t="s">
        <v>67</v>
      </c>
      <c r="J168" s="46" t="s">
        <v>68</v>
      </c>
    </row>
    <row r="169" spans="1:10" ht="15.75" x14ac:dyDescent="0.25">
      <c r="A169" s="43">
        <v>282</v>
      </c>
      <c r="B169" s="44" t="s">
        <v>496</v>
      </c>
      <c r="C169" s="186" t="s">
        <v>107</v>
      </c>
      <c r="D169" s="186" t="s">
        <v>25</v>
      </c>
      <c r="E169" s="186" t="s">
        <v>99</v>
      </c>
      <c r="F169" s="45">
        <v>29007</v>
      </c>
      <c r="G169" s="93" t="s">
        <v>65</v>
      </c>
      <c r="H169" s="46" t="s">
        <v>497</v>
      </c>
      <c r="I169" s="46" t="s">
        <v>67</v>
      </c>
      <c r="J169" s="46" t="s">
        <v>498</v>
      </c>
    </row>
    <row r="170" spans="1:10" ht="15.75" x14ac:dyDescent="0.25">
      <c r="A170" s="47">
        <v>301</v>
      </c>
      <c r="B170" s="44" t="s">
        <v>184</v>
      </c>
      <c r="C170" s="186" t="s">
        <v>185</v>
      </c>
      <c r="D170" s="186" t="s">
        <v>25</v>
      </c>
      <c r="E170" s="186" t="s">
        <v>71</v>
      </c>
      <c r="F170" s="45">
        <v>26825</v>
      </c>
      <c r="G170" s="93" t="s">
        <v>65</v>
      </c>
      <c r="H170" s="46" t="s">
        <v>72</v>
      </c>
      <c r="I170" s="46" t="s">
        <v>167</v>
      </c>
      <c r="J170" s="46" t="s">
        <v>186</v>
      </c>
    </row>
    <row r="171" spans="1:10" ht="15.75" x14ac:dyDescent="0.25">
      <c r="A171" s="47">
        <v>304</v>
      </c>
      <c r="B171" s="44" t="s">
        <v>407</v>
      </c>
      <c r="C171" s="186" t="s">
        <v>289</v>
      </c>
      <c r="D171" s="186" t="s">
        <v>25</v>
      </c>
      <c r="E171" s="186" t="s">
        <v>84</v>
      </c>
      <c r="F171" s="45">
        <v>32360</v>
      </c>
      <c r="G171" s="93" t="s">
        <v>65</v>
      </c>
      <c r="H171" s="46" t="s">
        <v>408</v>
      </c>
      <c r="I171" s="46" t="s">
        <v>67</v>
      </c>
      <c r="J171" s="46" t="s">
        <v>409</v>
      </c>
    </row>
    <row r="172" spans="1:10" ht="15.75" x14ac:dyDescent="0.25">
      <c r="A172" s="47">
        <v>311</v>
      </c>
      <c r="B172" s="44" t="s">
        <v>454</v>
      </c>
      <c r="C172" s="186" t="s">
        <v>367</v>
      </c>
      <c r="D172" s="186" t="s">
        <v>150</v>
      </c>
      <c r="E172" s="186" t="s">
        <v>99</v>
      </c>
      <c r="F172" s="45">
        <v>32055</v>
      </c>
      <c r="G172" s="93">
        <v>1</v>
      </c>
      <c r="H172" s="46" t="s">
        <v>296</v>
      </c>
      <c r="I172" s="46" t="s">
        <v>455</v>
      </c>
      <c r="J172" s="46" t="s">
        <v>456</v>
      </c>
    </row>
    <row r="173" spans="1:10" ht="15.75" x14ac:dyDescent="0.25">
      <c r="A173" s="47">
        <v>363</v>
      </c>
      <c r="B173" s="44" t="s">
        <v>404</v>
      </c>
      <c r="C173" s="186" t="s">
        <v>226</v>
      </c>
      <c r="D173" s="186" t="s">
        <v>26</v>
      </c>
      <c r="E173" s="186" t="s">
        <v>405</v>
      </c>
      <c r="F173" s="45">
        <v>35240</v>
      </c>
      <c r="G173" s="93" t="s">
        <v>190</v>
      </c>
      <c r="H173" s="46" t="s">
        <v>258</v>
      </c>
      <c r="I173" s="46" t="s">
        <v>315</v>
      </c>
      <c r="J173" s="46" t="s">
        <v>406</v>
      </c>
    </row>
    <row r="174" spans="1:10" ht="15.75" x14ac:dyDescent="0.25">
      <c r="A174" s="47">
        <v>387</v>
      </c>
      <c r="B174" s="44" t="s">
        <v>131</v>
      </c>
      <c r="C174" s="48" t="s">
        <v>132</v>
      </c>
      <c r="D174" s="48" t="s">
        <v>150</v>
      </c>
      <c r="E174" s="48" t="s">
        <v>71</v>
      </c>
      <c r="F174" s="45">
        <v>29956</v>
      </c>
      <c r="G174" s="93">
        <v>1</v>
      </c>
      <c r="H174" s="46" t="s">
        <v>72</v>
      </c>
      <c r="I174" s="46" t="s">
        <v>123</v>
      </c>
      <c r="J174" s="46" t="s">
        <v>628</v>
      </c>
    </row>
    <row r="175" spans="1:10" ht="15.75" x14ac:dyDescent="0.25">
      <c r="A175" s="47">
        <v>403</v>
      </c>
      <c r="B175" s="44" t="s">
        <v>522</v>
      </c>
      <c r="C175" s="186" t="s">
        <v>320</v>
      </c>
      <c r="D175" s="186" t="s">
        <v>25</v>
      </c>
      <c r="E175" s="186" t="s">
        <v>99</v>
      </c>
      <c r="F175" s="45">
        <v>27184</v>
      </c>
      <c r="G175" s="93" t="s">
        <v>65</v>
      </c>
      <c r="H175" s="46" t="s">
        <v>408</v>
      </c>
      <c r="I175" s="46" t="s">
        <v>67</v>
      </c>
      <c r="J175" s="46" t="s">
        <v>523</v>
      </c>
    </row>
    <row r="176" spans="1:10" ht="15.75" x14ac:dyDescent="0.25">
      <c r="A176" s="47">
        <v>444</v>
      </c>
      <c r="B176" s="44" t="s">
        <v>502</v>
      </c>
      <c r="C176" s="186" t="s">
        <v>107</v>
      </c>
      <c r="D176" s="186" t="s">
        <v>150</v>
      </c>
      <c r="E176" s="186" t="s">
        <v>71</v>
      </c>
      <c r="F176" s="45">
        <v>32267</v>
      </c>
      <c r="G176" s="93" t="s">
        <v>605</v>
      </c>
      <c r="H176" s="46" t="s">
        <v>72</v>
      </c>
      <c r="I176" s="46" t="s">
        <v>123</v>
      </c>
      <c r="J176" s="46" t="s">
        <v>640</v>
      </c>
    </row>
    <row r="177" spans="1:10" ht="15.75" x14ac:dyDescent="0.25">
      <c r="A177" s="43">
        <v>585</v>
      </c>
      <c r="B177" s="44" t="s">
        <v>513</v>
      </c>
      <c r="C177" s="186" t="s">
        <v>132</v>
      </c>
      <c r="D177" s="186" t="s">
        <v>25</v>
      </c>
      <c r="E177" s="186" t="s">
        <v>368</v>
      </c>
      <c r="F177" s="45">
        <v>34636</v>
      </c>
      <c r="G177" s="93" t="s">
        <v>65</v>
      </c>
      <c r="H177" s="46" t="s">
        <v>183</v>
      </c>
      <c r="I177" s="46" t="s">
        <v>92</v>
      </c>
      <c r="J177" s="46" t="s">
        <v>514</v>
      </c>
    </row>
    <row r="178" spans="1:10" ht="15.75" x14ac:dyDescent="0.25">
      <c r="A178" s="43">
        <v>666</v>
      </c>
      <c r="B178" s="44" t="s">
        <v>472</v>
      </c>
      <c r="C178" s="186" t="s">
        <v>107</v>
      </c>
      <c r="D178" s="186" t="s">
        <v>25</v>
      </c>
      <c r="E178" s="186" t="s">
        <v>50</v>
      </c>
      <c r="F178" s="45">
        <v>34839</v>
      </c>
      <c r="G178" s="93" t="s">
        <v>65</v>
      </c>
      <c r="H178" s="46" t="s">
        <v>183</v>
      </c>
      <c r="I178" s="46" t="s">
        <v>92</v>
      </c>
      <c r="J178" s="46" t="s">
        <v>473</v>
      </c>
    </row>
    <row r="179" spans="1:10" ht="15.75" x14ac:dyDescent="0.25">
      <c r="A179" s="43">
        <v>667</v>
      </c>
      <c r="B179" s="44" t="s">
        <v>397</v>
      </c>
      <c r="C179" s="186" t="s">
        <v>132</v>
      </c>
      <c r="D179" s="186" t="s">
        <v>26</v>
      </c>
      <c r="E179" s="186" t="s">
        <v>71</v>
      </c>
      <c r="F179" s="45">
        <v>35193</v>
      </c>
      <c r="G179" s="93" t="s">
        <v>122</v>
      </c>
      <c r="H179" s="53" t="s">
        <v>91</v>
      </c>
      <c r="I179" s="46" t="s">
        <v>92</v>
      </c>
      <c r="J179" s="46" t="s">
        <v>398</v>
      </c>
    </row>
    <row r="180" spans="1:10" ht="15.75" x14ac:dyDescent="0.25">
      <c r="A180" s="43">
        <v>668</v>
      </c>
      <c r="B180" s="44" t="s">
        <v>395</v>
      </c>
      <c r="C180" s="186" t="s">
        <v>132</v>
      </c>
      <c r="D180" s="186" t="s">
        <v>150</v>
      </c>
      <c r="E180" s="186" t="s">
        <v>71</v>
      </c>
      <c r="F180" s="45">
        <v>33382</v>
      </c>
      <c r="G180" s="95" t="s">
        <v>122</v>
      </c>
      <c r="H180" s="46" t="s">
        <v>91</v>
      </c>
      <c r="I180" s="46" t="s">
        <v>92</v>
      </c>
      <c r="J180" s="46" t="s">
        <v>396</v>
      </c>
    </row>
    <row r="181" spans="1:10" ht="15.75" x14ac:dyDescent="0.25">
      <c r="A181" s="47">
        <v>679</v>
      </c>
      <c r="B181" s="44" t="s">
        <v>254</v>
      </c>
      <c r="C181" s="186" t="s">
        <v>239</v>
      </c>
      <c r="D181" s="186" t="s">
        <v>25</v>
      </c>
      <c r="E181" s="186" t="s">
        <v>71</v>
      </c>
      <c r="F181" s="45">
        <v>24135</v>
      </c>
      <c r="G181" s="93" t="s">
        <v>65</v>
      </c>
      <c r="H181" s="46" t="s">
        <v>91</v>
      </c>
      <c r="I181" s="46" t="s">
        <v>92</v>
      </c>
      <c r="J181" s="46" t="s">
        <v>255</v>
      </c>
    </row>
    <row r="182" spans="1:10" ht="15.75" x14ac:dyDescent="0.25">
      <c r="A182" s="47">
        <v>731</v>
      </c>
      <c r="B182" s="44" t="s">
        <v>484</v>
      </c>
      <c r="C182" s="186" t="s">
        <v>54</v>
      </c>
      <c r="D182" s="186" t="s">
        <v>150</v>
      </c>
      <c r="E182" s="186" t="s">
        <v>64</v>
      </c>
      <c r="F182" s="45">
        <v>26470</v>
      </c>
      <c r="G182" s="93">
        <v>1</v>
      </c>
      <c r="H182" s="46" t="s">
        <v>347</v>
      </c>
      <c r="I182" s="46" t="s">
        <v>67</v>
      </c>
      <c r="J182" s="46" t="s">
        <v>485</v>
      </c>
    </row>
    <row r="183" spans="1:10" ht="15.75" x14ac:dyDescent="0.25">
      <c r="A183" s="47">
        <v>777</v>
      </c>
      <c r="B183" s="44" t="s">
        <v>431</v>
      </c>
      <c r="C183" s="186" t="s">
        <v>107</v>
      </c>
      <c r="D183" s="186" t="s">
        <v>25</v>
      </c>
      <c r="E183" s="186" t="s">
        <v>71</v>
      </c>
      <c r="F183" s="45">
        <v>25526</v>
      </c>
      <c r="G183" s="93" t="s">
        <v>65</v>
      </c>
      <c r="H183" s="46" t="s">
        <v>432</v>
      </c>
      <c r="I183" s="46" t="s">
        <v>67</v>
      </c>
      <c r="J183" s="46" t="s">
        <v>433</v>
      </c>
    </row>
    <row r="184" spans="1:10" ht="15.75" x14ac:dyDescent="0.25">
      <c r="A184" s="49">
        <v>781</v>
      </c>
      <c r="B184" s="50" t="s">
        <v>421</v>
      </c>
      <c r="C184" s="187" t="s">
        <v>422</v>
      </c>
      <c r="D184" s="187" t="s">
        <v>55</v>
      </c>
      <c r="E184" s="187" t="s">
        <v>71</v>
      </c>
      <c r="F184" s="52">
        <v>26480</v>
      </c>
      <c r="G184" s="96" t="s">
        <v>190</v>
      </c>
      <c r="H184" s="46" t="s">
        <v>423</v>
      </c>
      <c r="I184" s="53" t="s">
        <v>424</v>
      </c>
      <c r="J184" s="53" t="s">
        <v>425</v>
      </c>
    </row>
    <row r="185" spans="1:10" ht="15.75" x14ac:dyDescent="0.25">
      <c r="A185" s="43">
        <v>802</v>
      </c>
      <c r="B185" s="44" t="s">
        <v>165</v>
      </c>
      <c r="C185" s="186" t="s">
        <v>166</v>
      </c>
      <c r="D185" s="186" t="s">
        <v>55</v>
      </c>
      <c r="E185" s="186" t="s">
        <v>71</v>
      </c>
      <c r="F185" s="45">
        <v>31181</v>
      </c>
      <c r="G185" s="93">
        <v>1</v>
      </c>
      <c r="H185" s="46" t="s">
        <v>72</v>
      </c>
      <c r="I185" s="46" t="s">
        <v>167</v>
      </c>
      <c r="J185" s="46" t="s">
        <v>168</v>
      </c>
    </row>
    <row r="186" spans="1:10" ht="15.75" x14ac:dyDescent="0.25">
      <c r="A186" s="55">
        <v>880</v>
      </c>
      <c r="B186" s="50" t="s">
        <v>606</v>
      </c>
      <c r="C186" s="51" t="s">
        <v>107</v>
      </c>
      <c r="D186" s="51" t="s">
        <v>25</v>
      </c>
      <c r="E186" s="51" t="s">
        <v>64</v>
      </c>
      <c r="F186" s="52">
        <v>31268</v>
      </c>
      <c r="G186" s="96" t="s">
        <v>65</v>
      </c>
      <c r="H186" s="53" t="s">
        <v>72</v>
      </c>
      <c r="I186" s="53" t="s">
        <v>167</v>
      </c>
      <c r="J186" s="53" t="s">
        <v>309</v>
      </c>
    </row>
    <row r="187" spans="1:10" ht="15.75" x14ac:dyDescent="0.25">
      <c r="A187" s="43">
        <v>986</v>
      </c>
      <c r="B187" s="44" t="s">
        <v>133</v>
      </c>
      <c r="C187" s="186" t="s">
        <v>134</v>
      </c>
      <c r="D187" s="186" t="s">
        <v>55</v>
      </c>
      <c r="E187" s="186" t="s">
        <v>99</v>
      </c>
      <c r="F187" s="45">
        <v>26528</v>
      </c>
      <c r="G187" s="93">
        <v>1</v>
      </c>
      <c r="H187" s="46" t="s">
        <v>91</v>
      </c>
      <c r="I187" s="46" t="s">
        <v>92</v>
      </c>
      <c r="J187" s="46" t="s">
        <v>135</v>
      </c>
    </row>
    <row r="188" spans="1:10" ht="15.75" x14ac:dyDescent="0.25">
      <c r="A188" s="43">
        <v>991</v>
      </c>
      <c r="B188" s="44" t="s">
        <v>343</v>
      </c>
      <c r="C188" s="186" t="s">
        <v>63</v>
      </c>
      <c r="D188" s="186" t="s">
        <v>25</v>
      </c>
      <c r="E188" s="186" t="s">
        <v>71</v>
      </c>
      <c r="F188" s="45">
        <v>27946</v>
      </c>
      <c r="G188" s="93" t="s">
        <v>65</v>
      </c>
      <c r="H188" s="46" t="s">
        <v>51</v>
      </c>
      <c r="I188" s="46" t="s">
        <v>218</v>
      </c>
      <c r="J188" s="46" t="s">
        <v>344</v>
      </c>
    </row>
    <row r="189" spans="1:10" ht="15.75" x14ac:dyDescent="0.25">
      <c r="A189" s="47">
        <v>461</v>
      </c>
      <c r="B189" s="44" t="s">
        <v>53</v>
      </c>
      <c r="C189" s="48" t="s">
        <v>54</v>
      </c>
      <c r="D189" s="48" t="s">
        <v>55</v>
      </c>
      <c r="E189" s="48" t="s">
        <v>56</v>
      </c>
      <c r="F189" s="45">
        <v>24987</v>
      </c>
      <c r="G189" s="93">
        <v>1</v>
      </c>
      <c r="H189" s="46" t="s">
        <v>51</v>
      </c>
      <c r="I189" s="46" t="s">
        <v>67</v>
      </c>
      <c r="J189" s="46" t="s">
        <v>57</v>
      </c>
    </row>
    <row r="190" spans="1:10" ht="15.75" x14ac:dyDescent="0.25">
      <c r="A190" s="47"/>
      <c r="B190" s="44" t="s">
        <v>58</v>
      </c>
      <c r="C190" s="48"/>
      <c r="D190" s="48"/>
      <c r="E190" s="48"/>
      <c r="F190" s="45">
        <v>27205</v>
      </c>
      <c r="G190" s="93"/>
      <c r="H190" s="46" t="s">
        <v>59</v>
      </c>
      <c r="I190" s="46"/>
      <c r="J190" s="46"/>
    </row>
    <row r="191" spans="1:10" ht="15.75" x14ac:dyDescent="0.25">
      <c r="A191" s="43"/>
      <c r="B191" s="44" t="s">
        <v>60</v>
      </c>
      <c r="C191" s="186"/>
      <c r="D191" s="186"/>
      <c r="E191" s="186"/>
      <c r="F191" s="45"/>
      <c r="G191" s="95"/>
      <c r="H191" s="46" t="s">
        <v>61</v>
      </c>
      <c r="I191" s="54"/>
      <c r="J191" s="46"/>
    </row>
    <row r="192" spans="1:10" ht="15.75" x14ac:dyDescent="0.25">
      <c r="A192" s="49"/>
      <c r="B192" s="50" t="s">
        <v>75</v>
      </c>
      <c r="C192" s="51"/>
      <c r="D192" s="51"/>
      <c r="E192" s="51"/>
      <c r="F192" s="52"/>
      <c r="G192" s="94"/>
      <c r="H192" s="53" t="s">
        <v>77</v>
      </c>
      <c r="I192" s="53"/>
      <c r="J192" s="53"/>
    </row>
    <row r="193" spans="1:10" ht="15.75" x14ac:dyDescent="0.25">
      <c r="A193" s="55"/>
      <c r="B193" s="50" t="s">
        <v>80</v>
      </c>
      <c r="C193" s="187"/>
      <c r="D193" s="187"/>
      <c r="E193" s="187"/>
      <c r="F193" s="52">
        <v>26128</v>
      </c>
      <c r="G193" s="94"/>
      <c r="H193" s="46" t="s">
        <v>81</v>
      </c>
      <c r="I193" s="206"/>
      <c r="J193" s="53"/>
    </row>
    <row r="194" spans="1:10" ht="15.75" x14ac:dyDescent="0.25">
      <c r="A194" s="55"/>
      <c r="B194" s="50" t="s">
        <v>86</v>
      </c>
      <c r="C194" s="51"/>
      <c r="D194" s="51"/>
      <c r="E194" s="51"/>
      <c r="F194" s="52">
        <v>27331</v>
      </c>
      <c r="G194" s="94"/>
      <c r="H194" s="53" t="s">
        <v>87</v>
      </c>
      <c r="I194" s="53"/>
      <c r="J194" s="53"/>
    </row>
    <row r="195" spans="1:10" ht="15.75" x14ac:dyDescent="0.25">
      <c r="A195" s="43"/>
      <c r="B195" s="44" t="s">
        <v>88</v>
      </c>
      <c r="C195" s="48"/>
      <c r="D195" s="48"/>
      <c r="E195" s="48"/>
      <c r="F195" s="45"/>
      <c r="G195" s="93"/>
      <c r="H195" s="46" t="s">
        <v>89</v>
      </c>
      <c r="I195" s="46"/>
      <c r="J195" s="46"/>
    </row>
    <row r="196" spans="1:10" ht="15.75" x14ac:dyDescent="0.25">
      <c r="A196" s="49"/>
      <c r="B196" s="50" t="s">
        <v>90</v>
      </c>
      <c r="C196" s="187"/>
      <c r="D196" s="187"/>
      <c r="E196" s="187"/>
      <c r="F196" s="52">
        <v>31029</v>
      </c>
      <c r="G196" s="94"/>
      <c r="H196" s="46" t="s">
        <v>91</v>
      </c>
      <c r="I196" s="53" t="s">
        <v>92</v>
      </c>
      <c r="J196" s="53"/>
    </row>
    <row r="197" spans="1:10" ht="15.75" x14ac:dyDescent="0.25">
      <c r="A197" s="43"/>
      <c r="B197" s="44" t="s">
        <v>93</v>
      </c>
      <c r="C197" s="186"/>
      <c r="D197" s="186"/>
      <c r="E197" s="186"/>
      <c r="F197" s="45"/>
      <c r="G197" s="93"/>
      <c r="H197" s="46" t="s">
        <v>72</v>
      </c>
      <c r="I197" s="46"/>
      <c r="J197" s="46"/>
    </row>
    <row r="198" spans="1:10" ht="15.75" x14ac:dyDescent="0.25">
      <c r="A198" s="43"/>
      <c r="B198" s="44" t="s">
        <v>102</v>
      </c>
      <c r="C198" s="186"/>
      <c r="D198" s="186"/>
      <c r="E198" s="186"/>
      <c r="F198" s="45"/>
      <c r="G198" s="93"/>
      <c r="H198" s="46" t="s">
        <v>72</v>
      </c>
      <c r="I198" s="46"/>
      <c r="J198" s="46"/>
    </row>
    <row r="199" spans="1:10" ht="15.75" x14ac:dyDescent="0.25">
      <c r="A199" s="43"/>
      <c r="B199" s="44" t="s">
        <v>103</v>
      </c>
      <c r="C199" s="186"/>
      <c r="D199" s="186"/>
      <c r="E199" s="186"/>
      <c r="F199" s="45"/>
      <c r="G199" s="93"/>
      <c r="H199" s="46" t="s">
        <v>77</v>
      </c>
      <c r="I199" s="46"/>
      <c r="J199" s="46"/>
    </row>
    <row r="200" spans="1:10" ht="15.75" x14ac:dyDescent="0.25">
      <c r="A200" s="43"/>
      <c r="B200" s="44" t="s">
        <v>104</v>
      </c>
      <c r="C200" s="48"/>
      <c r="D200" s="48"/>
      <c r="E200" s="48"/>
      <c r="F200" s="45"/>
      <c r="G200" s="93"/>
      <c r="H200" s="53" t="s">
        <v>105</v>
      </c>
      <c r="I200" s="46"/>
      <c r="J200" s="46"/>
    </row>
    <row r="201" spans="1:10" ht="15.75" x14ac:dyDescent="0.25">
      <c r="A201" s="43"/>
      <c r="B201" s="44" t="s">
        <v>111</v>
      </c>
      <c r="C201" s="186"/>
      <c r="D201" s="186"/>
      <c r="E201" s="186"/>
      <c r="F201" s="45"/>
      <c r="G201" s="93"/>
      <c r="H201" s="46" t="s">
        <v>72</v>
      </c>
      <c r="I201" s="46"/>
      <c r="J201" s="46"/>
    </row>
    <row r="202" spans="1:10" ht="15.75" x14ac:dyDescent="0.25">
      <c r="A202" s="47"/>
      <c r="B202" s="44" t="s">
        <v>112</v>
      </c>
      <c r="C202" s="48"/>
      <c r="D202" s="48"/>
      <c r="E202" s="48"/>
      <c r="F202" s="45">
        <v>32031</v>
      </c>
      <c r="G202" s="93"/>
      <c r="H202" s="46" t="s">
        <v>113</v>
      </c>
      <c r="I202" s="46"/>
      <c r="J202" s="46"/>
    </row>
    <row r="203" spans="1:10" ht="15.75" x14ac:dyDescent="0.25">
      <c r="A203" s="47"/>
      <c r="B203" s="44" t="s">
        <v>114</v>
      </c>
      <c r="C203" s="48"/>
      <c r="D203" s="48"/>
      <c r="E203" s="48"/>
      <c r="F203" s="45">
        <v>31373</v>
      </c>
      <c r="G203" s="95"/>
      <c r="H203" s="46" t="s">
        <v>61</v>
      </c>
      <c r="I203" s="46"/>
      <c r="J203" s="46"/>
    </row>
    <row r="204" spans="1:10" ht="15.75" x14ac:dyDescent="0.25">
      <c r="A204" s="43"/>
      <c r="B204" s="44" t="s">
        <v>115</v>
      </c>
      <c r="C204" s="186"/>
      <c r="D204" s="186"/>
      <c r="E204" s="186"/>
      <c r="F204" s="45"/>
      <c r="G204" s="93"/>
      <c r="H204" s="46" t="s">
        <v>61</v>
      </c>
      <c r="I204" s="46"/>
      <c r="J204" s="46"/>
    </row>
    <row r="205" spans="1:10" ht="15.75" x14ac:dyDescent="0.25">
      <c r="A205" s="47"/>
      <c r="B205" s="44" t="s">
        <v>116</v>
      </c>
      <c r="C205" s="48"/>
      <c r="D205" s="48"/>
      <c r="E205" s="48"/>
      <c r="F205" s="45"/>
      <c r="G205" s="95"/>
      <c r="H205" s="46" t="s">
        <v>72</v>
      </c>
      <c r="I205" s="46"/>
      <c r="J205" s="46"/>
    </row>
    <row r="206" spans="1:10" ht="15.75" x14ac:dyDescent="0.25">
      <c r="A206" s="43"/>
      <c r="B206" s="44" t="s">
        <v>117</v>
      </c>
      <c r="C206" s="186"/>
      <c r="D206" s="186"/>
      <c r="E206" s="186"/>
      <c r="F206" s="45">
        <v>31609</v>
      </c>
      <c r="G206" s="93"/>
      <c r="H206" s="46" t="s">
        <v>72</v>
      </c>
      <c r="I206" s="46"/>
      <c r="J206" s="46"/>
    </row>
    <row r="207" spans="1:10" ht="15.75" x14ac:dyDescent="0.25">
      <c r="A207" s="43"/>
      <c r="B207" s="44" t="s">
        <v>124</v>
      </c>
      <c r="C207" s="186"/>
      <c r="D207" s="186"/>
      <c r="E207" s="186"/>
      <c r="F207" s="45"/>
      <c r="G207" s="95"/>
      <c r="H207" s="46" t="s">
        <v>100</v>
      </c>
      <c r="I207" s="54"/>
      <c r="J207" s="46"/>
    </row>
    <row r="208" spans="1:10" ht="15.75" x14ac:dyDescent="0.25">
      <c r="A208" s="43"/>
      <c r="B208" s="44" t="s">
        <v>136</v>
      </c>
      <c r="C208" s="186"/>
      <c r="D208" s="186"/>
      <c r="E208" s="186"/>
      <c r="F208" s="45"/>
      <c r="G208" s="93"/>
      <c r="H208" s="46" t="s">
        <v>72</v>
      </c>
      <c r="I208" s="46"/>
      <c r="J208" s="46"/>
    </row>
    <row r="209" spans="1:10" ht="15.75" x14ac:dyDescent="0.25">
      <c r="A209" s="47"/>
      <c r="B209" s="44" t="s">
        <v>137</v>
      </c>
      <c r="C209" s="48"/>
      <c r="D209" s="48"/>
      <c r="E209" s="48"/>
      <c r="F209" s="45">
        <v>31946</v>
      </c>
      <c r="G209" s="95"/>
      <c r="H209" s="46" t="s">
        <v>138</v>
      </c>
      <c r="I209" s="46"/>
      <c r="J209" s="46"/>
    </row>
    <row r="210" spans="1:10" ht="15.75" x14ac:dyDescent="0.25">
      <c r="A210" s="47"/>
      <c r="B210" s="44" t="s">
        <v>145</v>
      </c>
      <c r="C210" s="48"/>
      <c r="D210" s="48"/>
      <c r="E210" s="48"/>
      <c r="F210" s="45">
        <v>29021</v>
      </c>
      <c r="G210" s="93"/>
      <c r="H210" s="53" t="s">
        <v>72</v>
      </c>
      <c r="I210" s="46"/>
      <c r="J210" s="46"/>
    </row>
    <row r="211" spans="1:10" ht="15.75" x14ac:dyDescent="0.25">
      <c r="A211" s="47"/>
      <c r="B211" s="44" t="s">
        <v>146</v>
      </c>
      <c r="C211" s="48"/>
      <c r="D211" s="48"/>
      <c r="E211" s="48"/>
      <c r="F211" s="45"/>
      <c r="G211" s="93"/>
      <c r="H211" s="46" t="s">
        <v>147</v>
      </c>
      <c r="I211" s="46"/>
      <c r="J211" s="46"/>
    </row>
    <row r="212" spans="1:10" ht="15.75" x14ac:dyDescent="0.25">
      <c r="A212" s="47"/>
      <c r="B212" s="44" t="s">
        <v>158</v>
      </c>
      <c r="C212" s="186" t="s">
        <v>54</v>
      </c>
      <c r="D212" s="186" t="s">
        <v>108</v>
      </c>
      <c r="E212" s="186" t="s">
        <v>71</v>
      </c>
      <c r="F212" s="45">
        <v>30107</v>
      </c>
      <c r="G212" s="93" t="s">
        <v>122</v>
      </c>
      <c r="H212" s="46" t="s">
        <v>159</v>
      </c>
      <c r="I212" s="46"/>
      <c r="J212" s="46"/>
    </row>
    <row r="213" spans="1:10" ht="15.75" x14ac:dyDescent="0.25">
      <c r="A213" s="43"/>
      <c r="B213" s="44" t="s">
        <v>161</v>
      </c>
      <c r="C213" s="186"/>
      <c r="D213" s="186"/>
      <c r="E213" s="186"/>
      <c r="F213" s="45">
        <v>30013</v>
      </c>
      <c r="G213" s="95"/>
      <c r="H213" s="46" t="s">
        <v>162</v>
      </c>
      <c r="I213" s="46" t="s">
        <v>163</v>
      </c>
      <c r="J213" s="46"/>
    </row>
    <row r="214" spans="1:10" ht="15.75" x14ac:dyDescent="0.25">
      <c r="A214" s="43"/>
      <c r="B214" s="44" t="s">
        <v>164</v>
      </c>
      <c r="C214" s="186"/>
      <c r="D214" s="186"/>
      <c r="E214" s="186"/>
      <c r="F214" s="45"/>
      <c r="G214" s="95" t="s">
        <v>65</v>
      </c>
      <c r="H214" s="46" t="s">
        <v>72</v>
      </c>
      <c r="I214" s="46"/>
      <c r="J214" s="46"/>
    </row>
    <row r="215" spans="1:10" ht="15.75" x14ac:dyDescent="0.25">
      <c r="A215" s="47"/>
      <c r="B215" s="44" t="s">
        <v>172</v>
      </c>
      <c r="C215" s="48"/>
      <c r="D215" s="48"/>
      <c r="E215" s="48"/>
      <c r="F215" s="45"/>
      <c r="G215" s="93"/>
      <c r="H215" s="46" t="s">
        <v>72</v>
      </c>
      <c r="I215" s="46"/>
      <c r="J215" s="46"/>
    </row>
    <row r="216" spans="1:10" ht="15.75" x14ac:dyDescent="0.25">
      <c r="A216" s="43"/>
      <c r="B216" s="44" t="s">
        <v>174</v>
      </c>
      <c r="C216" s="48"/>
      <c r="D216" s="48"/>
      <c r="E216" s="48"/>
      <c r="F216" s="45">
        <v>30975</v>
      </c>
      <c r="G216" s="93"/>
      <c r="H216" s="46" t="s">
        <v>113</v>
      </c>
      <c r="I216" s="46"/>
      <c r="J216" s="46"/>
    </row>
    <row r="217" spans="1:10" ht="15.75" x14ac:dyDescent="0.25">
      <c r="A217" s="43"/>
      <c r="B217" s="44" t="s">
        <v>175</v>
      </c>
      <c r="C217" s="48"/>
      <c r="D217" s="48"/>
      <c r="E217" s="48"/>
      <c r="F217" s="45">
        <v>31342</v>
      </c>
      <c r="G217" s="93"/>
      <c r="H217" s="53" t="s">
        <v>176</v>
      </c>
      <c r="I217" s="46"/>
      <c r="J217" s="46"/>
    </row>
    <row r="218" spans="1:10" ht="15.75" x14ac:dyDescent="0.25">
      <c r="A218" s="43"/>
      <c r="B218" s="44" t="s">
        <v>177</v>
      </c>
      <c r="C218" s="48"/>
      <c r="D218" s="48"/>
      <c r="E218" s="48"/>
      <c r="F218" s="45">
        <v>20655</v>
      </c>
      <c r="G218" s="93"/>
      <c r="H218" s="46" t="s">
        <v>61</v>
      </c>
      <c r="I218" s="46"/>
      <c r="J218" s="46"/>
    </row>
    <row r="219" spans="1:10" ht="15.75" x14ac:dyDescent="0.25">
      <c r="A219" s="43"/>
      <c r="B219" s="44" t="s">
        <v>178</v>
      </c>
      <c r="C219" s="48"/>
      <c r="D219" s="48"/>
      <c r="E219" s="48"/>
      <c r="F219" s="45"/>
      <c r="G219" s="93"/>
      <c r="H219" s="46" t="s">
        <v>179</v>
      </c>
      <c r="I219" s="46"/>
      <c r="J219" s="46"/>
    </row>
    <row r="220" spans="1:10" ht="15.75" x14ac:dyDescent="0.25">
      <c r="A220" s="43"/>
      <c r="B220" s="44" t="s">
        <v>180</v>
      </c>
      <c r="C220" s="48"/>
      <c r="D220" s="48"/>
      <c r="E220" s="48"/>
      <c r="F220" s="45"/>
      <c r="G220" s="93"/>
      <c r="H220" s="46" t="s">
        <v>181</v>
      </c>
      <c r="I220" s="46"/>
      <c r="J220" s="46"/>
    </row>
    <row r="221" spans="1:10" ht="15.75" x14ac:dyDescent="0.25">
      <c r="A221" s="43"/>
      <c r="B221" s="44" t="s">
        <v>182</v>
      </c>
      <c r="C221" s="186"/>
      <c r="D221" s="186"/>
      <c r="E221" s="186"/>
      <c r="F221" s="45">
        <v>28148</v>
      </c>
      <c r="G221" s="93"/>
      <c r="H221" s="46" t="s">
        <v>183</v>
      </c>
      <c r="I221" s="46"/>
      <c r="J221" s="46"/>
    </row>
    <row r="222" spans="1:10" ht="15.75" x14ac:dyDescent="0.25">
      <c r="A222" s="47"/>
      <c r="B222" s="44" t="s">
        <v>187</v>
      </c>
      <c r="C222" s="186"/>
      <c r="D222" s="186"/>
      <c r="E222" s="186"/>
      <c r="F222" s="45">
        <v>25952</v>
      </c>
      <c r="G222" s="93"/>
      <c r="H222" s="46" t="s">
        <v>188</v>
      </c>
      <c r="I222" s="46"/>
      <c r="J222" s="46"/>
    </row>
    <row r="223" spans="1:10" ht="15.75" x14ac:dyDescent="0.25">
      <c r="A223" s="47"/>
      <c r="B223" s="44" t="s">
        <v>192</v>
      </c>
      <c r="C223" s="48"/>
      <c r="D223" s="48"/>
      <c r="E223" s="48"/>
      <c r="F223" s="45"/>
      <c r="G223" s="93"/>
      <c r="H223" s="46" t="s">
        <v>193</v>
      </c>
      <c r="I223" s="46"/>
      <c r="J223" s="46"/>
    </row>
    <row r="224" spans="1:10" ht="15.75" x14ac:dyDescent="0.25">
      <c r="A224" s="43"/>
      <c r="B224" s="44" t="s">
        <v>194</v>
      </c>
      <c r="C224" s="186"/>
      <c r="D224" s="186"/>
      <c r="E224" s="186"/>
      <c r="F224" s="45">
        <v>29917</v>
      </c>
      <c r="G224" s="93"/>
      <c r="H224" s="46" t="s">
        <v>195</v>
      </c>
      <c r="I224" s="46"/>
      <c r="J224" s="46"/>
    </row>
    <row r="225" spans="1:10" ht="15.75" x14ac:dyDescent="0.25">
      <c r="A225" s="43"/>
      <c r="B225" s="44" t="s">
        <v>196</v>
      </c>
      <c r="C225" s="186"/>
      <c r="D225" s="186"/>
      <c r="E225" s="186"/>
      <c r="F225" s="45"/>
      <c r="G225" s="93"/>
      <c r="H225" s="46" t="s">
        <v>197</v>
      </c>
      <c r="I225" s="46"/>
      <c r="J225" s="46"/>
    </row>
    <row r="226" spans="1:10" ht="15.75" x14ac:dyDescent="0.25">
      <c r="A226" s="43"/>
      <c r="B226" s="44" t="s">
        <v>198</v>
      </c>
      <c r="C226" s="186"/>
      <c r="D226" s="186"/>
      <c r="E226" s="186"/>
      <c r="F226" s="45">
        <v>31491</v>
      </c>
      <c r="G226" s="93"/>
      <c r="H226" s="46" t="s">
        <v>91</v>
      </c>
      <c r="I226" s="46" t="s">
        <v>92</v>
      </c>
      <c r="J226" s="46"/>
    </row>
    <row r="227" spans="1:10" ht="15.75" x14ac:dyDescent="0.25">
      <c r="A227" s="47"/>
      <c r="B227" s="44" t="s">
        <v>201</v>
      </c>
      <c r="C227" s="186"/>
      <c r="D227" s="186"/>
      <c r="E227" s="186"/>
      <c r="F227" s="45">
        <v>25057</v>
      </c>
      <c r="G227" s="95"/>
      <c r="H227" s="46" t="s">
        <v>202</v>
      </c>
      <c r="I227" s="46"/>
      <c r="J227" s="46"/>
    </row>
    <row r="228" spans="1:10" ht="15.75" x14ac:dyDescent="0.25">
      <c r="A228" s="47"/>
      <c r="B228" s="44" t="s">
        <v>205</v>
      </c>
      <c r="C228" s="48"/>
      <c r="D228" s="48"/>
      <c r="E228" s="48"/>
      <c r="F228" s="45">
        <v>29623</v>
      </c>
      <c r="G228" s="93"/>
      <c r="H228" s="46" t="s">
        <v>59</v>
      </c>
      <c r="I228" s="46"/>
      <c r="J228" s="46"/>
    </row>
    <row r="229" spans="1:10" ht="15.75" x14ac:dyDescent="0.25">
      <c r="A229" s="43"/>
      <c r="B229" s="44" t="s">
        <v>206</v>
      </c>
      <c r="C229" s="48"/>
      <c r="D229" s="48"/>
      <c r="E229" s="48"/>
      <c r="F229" s="45"/>
      <c r="G229" s="93"/>
      <c r="H229" s="46" t="s">
        <v>91</v>
      </c>
      <c r="I229" s="46"/>
      <c r="J229" s="46"/>
    </row>
    <row r="230" spans="1:10" ht="15.75" x14ac:dyDescent="0.25">
      <c r="A230" s="43"/>
      <c r="B230" s="44" t="s">
        <v>207</v>
      </c>
      <c r="C230" s="48"/>
      <c r="D230" s="48"/>
      <c r="E230" s="48"/>
      <c r="F230" s="45"/>
      <c r="G230" s="93"/>
      <c r="H230" s="46" t="s">
        <v>91</v>
      </c>
      <c r="I230" s="46"/>
      <c r="J230" s="46"/>
    </row>
    <row r="231" spans="1:10" ht="15.75" x14ac:dyDescent="0.25">
      <c r="A231" s="43"/>
      <c r="B231" s="44" t="s">
        <v>208</v>
      </c>
      <c r="C231" s="48"/>
      <c r="D231" s="48"/>
      <c r="E231" s="48"/>
      <c r="F231" s="45"/>
      <c r="G231" s="93"/>
      <c r="H231" s="46" t="s">
        <v>72</v>
      </c>
      <c r="I231" s="46"/>
      <c r="J231" s="46"/>
    </row>
    <row r="232" spans="1:10" ht="15.75" x14ac:dyDescent="0.25">
      <c r="A232" s="47"/>
      <c r="B232" s="44" t="s">
        <v>209</v>
      </c>
      <c r="C232" s="186"/>
      <c r="D232" s="186"/>
      <c r="E232" s="186"/>
      <c r="F232" s="45">
        <v>27543</v>
      </c>
      <c r="G232" s="93"/>
      <c r="H232" s="46" t="s">
        <v>128</v>
      </c>
      <c r="I232" s="46"/>
      <c r="J232" s="46"/>
    </row>
    <row r="233" spans="1:10" ht="15.75" x14ac:dyDescent="0.25">
      <c r="A233" s="47"/>
      <c r="B233" s="44" t="s">
        <v>213</v>
      </c>
      <c r="C233" s="186"/>
      <c r="D233" s="186"/>
      <c r="E233" s="186"/>
      <c r="F233" s="45"/>
      <c r="G233" s="95"/>
      <c r="H233" s="46" t="s">
        <v>113</v>
      </c>
      <c r="I233" s="46"/>
      <c r="J233" s="46"/>
    </row>
    <row r="234" spans="1:10" ht="15.75" x14ac:dyDescent="0.25">
      <c r="A234" s="43"/>
      <c r="B234" s="44" t="s">
        <v>216</v>
      </c>
      <c r="C234" s="186"/>
      <c r="D234" s="186"/>
      <c r="E234" s="186"/>
      <c r="F234" s="45"/>
      <c r="G234" s="93"/>
      <c r="H234" s="46" t="s">
        <v>113</v>
      </c>
      <c r="I234" s="46"/>
      <c r="J234" s="46"/>
    </row>
    <row r="235" spans="1:10" ht="15.75" x14ac:dyDescent="0.25">
      <c r="A235" s="47"/>
      <c r="B235" s="44" t="s">
        <v>223</v>
      </c>
      <c r="C235" s="48"/>
      <c r="D235" s="48"/>
      <c r="E235" s="48"/>
      <c r="F235" s="45"/>
      <c r="G235" s="93"/>
      <c r="H235" s="46" t="s">
        <v>72</v>
      </c>
      <c r="I235" s="46"/>
      <c r="J235" s="46"/>
    </row>
    <row r="236" spans="1:10" ht="15.75" x14ac:dyDescent="0.25">
      <c r="A236" s="43"/>
      <c r="B236" s="44" t="s">
        <v>224</v>
      </c>
      <c r="C236" s="186"/>
      <c r="D236" s="186"/>
      <c r="E236" s="186"/>
      <c r="F236" s="45">
        <v>28741</v>
      </c>
      <c r="G236" s="93"/>
      <c r="H236" s="46" t="s">
        <v>202</v>
      </c>
      <c r="I236" s="54"/>
      <c r="J236" s="46"/>
    </row>
    <row r="237" spans="1:10" ht="15.75" x14ac:dyDescent="0.25">
      <c r="A237" s="47"/>
      <c r="B237" s="44" t="s">
        <v>225</v>
      </c>
      <c r="C237" s="186"/>
      <c r="D237" s="186"/>
      <c r="E237" s="186"/>
      <c r="F237" s="45"/>
      <c r="G237" s="93"/>
      <c r="H237" s="46"/>
      <c r="I237" s="46"/>
      <c r="J237" s="46"/>
    </row>
    <row r="238" spans="1:10" ht="15.75" x14ac:dyDescent="0.25">
      <c r="A238" s="43"/>
      <c r="B238" s="44" t="s">
        <v>231</v>
      </c>
      <c r="C238" s="186"/>
      <c r="D238" s="186"/>
      <c r="E238" s="186"/>
      <c r="F238" s="45"/>
      <c r="G238" s="93"/>
      <c r="H238" s="46" t="s">
        <v>159</v>
      </c>
      <c r="I238" s="46"/>
      <c r="J238" s="46"/>
    </row>
    <row r="239" spans="1:10" ht="15.75" x14ac:dyDescent="0.25">
      <c r="A239" s="47"/>
      <c r="B239" s="44" t="s">
        <v>232</v>
      </c>
      <c r="C239" s="186"/>
      <c r="D239" s="186"/>
      <c r="E239" s="186"/>
      <c r="F239" s="45">
        <v>31974</v>
      </c>
      <c r="G239" s="93"/>
      <c r="H239" s="46" t="s">
        <v>233</v>
      </c>
      <c r="I239" s="46" t="s">
        <v>234</v>
      </c>
      <c r="J239" s="46"/>
    </row>
    <row r="240" spans="1:10" ht="15.75" x14ac:dyDescent="0.25">
      <c r="A240" s="43"/>
      <c r="B240" s="44" t="s">
        <v>235</v>
      </c>
      <c r="C240" s="48"/>
      <c r="D240" s="48"/>
      <c r="E240" s="48"/>
      <c r="F240" s="45">
        <v>31968</v>
      </c>
      <c r="G240" s="93"/>
      <c r="H240" s="46" t="s">
        <v>61</v>
      </c>
      <c r="I240" s="46"/>
      <c r="J240" s="46"/>
    </row>
    <row r="241" spans="1:10" ht="15.75" x14ac:dyDescent="0.25">
      <c r="A241" s="43"/>
      <c r="B241" s="44" t="s">
        <v>236</v>
      </c>
      <c r="C241" s="48"/>
      <c r="D241" s="48"/>
      <c r="E241" s="48"/>
      <c r="F241" s="45"/>
      <c r="G241" s="93"/>
      <c r="H241" s="46" t="s">
        <v>237</v>
      </c>
      <c r="I241" s="46"/>
      <c r="J241" s="46"/>
    </row>
    <row r="242" spans="1:10" ht="15.75" x14ac:dyDescent="0.25">
      <c r="A242" s="43"/>
      <c r="B242" s="44" t="s">
        <v>243</v>
      </c>
      <c r="C242" s="48"/>
      <c r="D242" s="48"/>
      <c r="E242" s="48"/>
      <c r="F242" s="45">
        <v>29672</v>
      </c>
      <c r="G242" s="93"/>
      <c r="H242" s="46" t="s">
        <v>244</v>
      </c>
      <c r="I242" s="46"/>
      <c r="J242" s="46"/>
    </row>
    <row r="243" spans="1:10" ht="15.75" x14ac:dyDescent="0.25">
      <c r="A243" s="47"/>
      <c r="B243" s="44" t="s">
        <v>249</v>
      </c>
      <c r="C243" s="186"/>
      <c r="D243" s="186"/>
      <c r="E243" s="186"/>
      <c r="F243" s="45"/>
      <c r="G243" s="93"/>
      <c r="H243" s="46" t="s">
        <v>72</v>
      </c>
      <c r="I243" s="46" t="s">
        <v>250</v>
      </c>
      <c r="J243" s="46"/>
    </row>
    <row r="244" spans="1:10" ht="15.75" x14ac:dyDescent="0.25">
      <c r="A244" s="47"/>
      <c r="B244" s="44" t="s">
        <v>253</v>
      </c>
      <c r="C244" s="48"/>
      <c r="D244" s="48"/>
      <c r="E244" s="48"/>
      <c r="F244" s="45"/>
      <c r="G244" s="95"/>
      <c r="H244" s="46" t="s">
        <v>72</v>
      </c>
      <c r="I244" s="46"/>
      <c r="J244" s="46"/>
    </row>
    <row r="245" spans="1:10" ht="15.75" x14ac:dyDescent="0.25">
      <c r="A245" s="47"/>
      <c r="B245" s="44" t="s">
        <v>256</v>
      </c>
      <c r="C245" s="48"/>
      <c r="D245" s="48"/>
      <c r="E245" s="48"/>
      <c r="F245" s="45"/>
      <c r="G245" s="93"/>
      <c r="H245" s="46" t="s">
        <v>179</v>
      </c>
      <c r="I245" s="46"/>
      <c r="J245" s="46"/>
    </row>
    <row r="246" spans="1:10" ht="15.75" x14ac:dyDescent="0.25">
      <c r="A246" s="43"/>
      <c r="B246" s="44" t="s">
        <v>261</v>
      </c>
      <c r="C246" s="48"/>
      <c r="D246" s="48"/>
      <c r="E246" s="48"/>
      <c r="F246" s="45">
        <v>24986</v>
      </c>
      <c r="G246" s="93"/>
      <c r="H246" s="46" t="s">
        <v>262</v>
      </c>
      <c r="I246" s="46"/>
      <c r="J246" s="46"/>
    </row>
    <row r="247" spans="1:10" ht="15.75" x14ac:dyDescent="0.25">
      <c r="A247" s="43"/>
      <c r="B247" s="44" t="s">
        <v>263</v>
      </c>
      <c r="C247" s="186"/>
      <c r="D247" s="186"/>
      <c r="E247" s="186"/>
      <c r="F247" s="45">
        <v>29570</v>
      </c>
      <c r="G247" s="93"/>
      <c r="H247" s="46" t="s">
        <v>72</v>
      </c>
      <c r="I247" s="46" t="s">
        <v>264</v>
      </c>
      <c r="J247" s="46"/>
    </row>
    <row r="248" spans="1:10" ht="15.75" x14ac:dyDescent="0.25">
      <c r="A248" s="47"/>
      <c r="B248" s="44" t="s">
        <v>267</v>
      </c>
      <c r="C248" s="186"/>
      <c r="D248" s="186"/>
      <c r="E248" s="186"/>
      <c r="F248" s="45">
        <v>31402</v>
      </c>
      <c r="G248" s="93"/>
      <c r="H248" s="46" t="s">
        <v>268</v>
      </c>
      <c r="I248" s="46"/>
      <c r="J248" s="46"/>
    </row>
    <row r="249" spans="1:10" ht="15.75" x14ac:dyDescent="0.25">
      <c r="A249" s="43"/>
      <c r="B249" s="44" t="s">
        <v>271</v>
      </c>
      <c r="C249" s="186"/>
      <c r="D249" s="186"/>
      <c r="E249" s="186"/>
      <c r="F249" s="45">
        <v>30443</v>
      </c>
      <c r="G249" s="93"/>
      <c r="H249" s="46" t="s">
        <v>91</v>
      </c>
      <c r="I249" s="46" t="s">
        <v>92</v>
      </c>
      <c r="J249" s="46"/>
    </row>
    <row r="250" spans="1:10" ht="15.75" x14ac:dyDescent="0.25">
      <c r="A250" s="43"/>
      <c r="B250" s="44" t="s">
        <v>272</v>
      </c>
      <c r="C250" s="186"/>
      <c r="D250" s="186"/>
      <c r="E250" s="186"/>
      <c r="F250" s="45"/>
      <c r="G250" s="93"/>
      <c r="H250" s="46" t="s">
        <v>170</v>
      </c>
      <c r="I250" s="46"/>
      <c r="J250" s="46"/>
    </row>
    <row r="251" spans="1:10" ht="15.75" x14ac:dyDescent="0.25">
      <c r="A251" s="43"/>
      <c r="B251" s="44" t="s">
        <v>275</v>
      </c>
      <c r="C251" s="186"/>
      <c r="D251" s="186"/>
      <c r="E251" s="186"/>
      <c r="F251" s="45">
        <v>28759</v>
      </c>
      <c r="G251" s="93"/>
      <c r="H251" s="46" t="s">
        <v>162</v>
      </c>
      <c r="I251" s="46" t="s">
        <v>163</v>
      </c>
      <c r="J251" s="46"/>
    </row>
    <row r="252" spans="1:10" ht="15.75" x14ac:dyDescent="0.25">
      <c r="A252" s="47"/>
      <c r="B252" s="44" t="s">
        <v>276</v>
      </c>
      <c r="C252" s="186"/>
      <c r="D252" s="186"/>
      <c r="E252" s="186"/>
      <c r="F252" s="45">
        <v>30308</v>
      </c>
      <c r="G252" s="93"/>
      <c r="H252" s="46" t="s">
        <v>72</v>
      </c>
      <c r="I252" s="46" t="s">
        <v>277</v>
      </c>
      <c r="J252" s="46"/>
    </row>
    <row r="253" spans="1:10" ht="15.75" x14ac:dyDescent="0.25">
      <c r="A253" s="47"/>
      <c r="B253" s="44" t="s">
        <v>278</v>
      </c>
      <c r="C253" s="186"/>
      <c r="D253" s="186"/>
      <c r="E253" s="186"/>
      <c r="F253" s="45">
        <v>31357</v>
      </c>
      <c r="G253" s="93"/>
      <c r="H253" s="46" t="s">
        <v>72</v>
      </c>
      <c r="I253" s="46"/>
      <c r="J253" s="46"/>
    </row>
    <row r="254" spans="1:10" ht="15.75" x14ac:dyDescent="0.25">
      <c r="A254" s="43"/>
      <c r="B254" s="44" t="s">
        <v>279</v>
      </c>
      <c r="C254" s="48"/>
      <c r="D254" s="48"/>
      <c r="E254" s="48"/>
      <c r="F254" s="45"/>
      <c r="G254" s="93"/>
      <c r="H254" s="46" t="s">
        <v>159</v>
      </c>
      <c r="I254" s="46"/>
      <c r="J254" s="46"/>
    </row>
    <row r="255" spans="1:10" ht="15.75" x14ac:dyDescent="0.25">
      <c r="A255" s="43"/>
      <c r="B255" s="44" t="s">
        <v>280</v>
      </c>
      <c r="C255" s="186"/>
      <c r="D255" s="186"/>
      <c r="E255" s="186"/>
      <c r="F255" s="45"/>
      <c r="G255" s="95"/>
      <c r="H255" s="46" t="s">
        <v>61</v>
      </c>
      <c r="I255" s="54"/>
      <c r="J255" s="46"/>
    </row>
    <row r="256" spans="1:10" ht="15.75" x14ac:dyDescent="0.25">
      <c r="A256" s="43"/>
      <c r="B256" s="44" t="s">
        <v>281</v>
      </c>
      <c r="C256" s="186"/>
      <c r="D256" s="186"/>
      <c r="E256" s="186"/>
      <c r="F256" s="45">
        <v>31493</v>
      </c>
      <c r="G256" s="93"/>
      <c r="H256" s="46" t="s">
        <v>72</v>
      </c>
      <c r="I256" s="46"/>
      <c r="J256" s="46"/>
    </row>
    <row r="257" spans="1:10" ht="15.75" x14ac:dyDescent="0.25">
      <c r="A257" s="47"/>
      <c r="B257" s="44" t="s">
        <v>286</v>
      </c>
      <c r="C257" s="186"/>
      <c r="D257" s="186"/>
      <c r="E257" s="186"/>
      <c r="F257" s="45">
        <v>30078</v>
      </c>
      <c r="G257" s="93"/>
      <c r="H257" s="46" t="s">
        <v>128</v>
      </c>
      <c r="I257" s="46"/>
      <c r="J257" s="46"/>
    </row>
    <row r="258" spans="1:10" ht="15.75" x14ac:dyDescent="0.25">
      <c r="A258" s="43"/>
      <c r="B258" s="44" t="s">
        <v>287</v>
      </c>
      <c r="C258" s="186"/>
      <c r="D258" s="186"/>
      <c r="E258" s="186"/>
      <c r="F258" s="45"/>
      <c r="G258" s="93"/>
      <c r="H258" s="46" t="s">
        <v>197</v>
      </c>
      <c r="I258" s="46"/>
      <c r="J258" s="46"/>
    </row>
    <row r="259" spans="1:10" ht="15.75" x14ac:dyDescent="0.25">
      <c r="A259" s="47"/>
      <c r="B259" s="44" t="s">
        <v>292</v>
      </c>
      <c r="C259" s="186"/>
      <c r="D259" s="186"/>
      <c r="E259" s="186"/>
      <c r="F259" s="45"/>
      <c r="G259" s="95"/>
      <c r="H259" s="46" t="s">
        <v>72</v>
      </c>
      <c r="I259" s="46"/>
      <c r="J259" s="46"/>
    </row>
    <row r="260" spans="1:10" ht="15.75" x14ac:dyDescent="0.25">
      <c r="A260" s="47"/>
      <c r="B260" s="44" t="s">
        <v>293</v>
      </c>
      <c r="C260" s="186"/>
      <c r="D260" s="186"/>
      <c r="E260" s="186"/>
      <c r="F260" s="45"/>
      <c r="G260" s="93"/>
      <c r="H260" s="46" t="s">
        <v>197</v>
      </c>
      <c r="I260" s="46"/>
      <c r="J260" s="46"/>
    </row>
    <row r="261" spans="1:10" ht="15.75" x14ac:dyDescent="0.25">
      <c r="A261" s="47"/>
      <c r="B261" s="44" t="s">
        <v>305</v>
      </c>
      <c r="C261" s="186"/>
      <c r="D261" s="186"/>
      <c r="E261" s="186"/>
      <c r="F261" s="45"/>
      <c r="G261" s="93"/>
      <c r="H261" s="46" t="s">
        <v>72</v>
      </c>
      <c r="I261" s="46"/>
      <c r="J261" s="46"/>
    </row>
    <row r="262" spans="1:10" ht="15.75" x14ac:dyDescent="0.25">
      <c r="A262" s="47"/>
      <c r="B262" s="44" t="s">
        <v>306</v>
      </c>
      <c r="C262" s="186"/>
      <c r="D262" s="186"/>
      <c r="E262" s="186"/>
      <c r="F262" s="45">
        <v>25029</v>
      </c>
      <c r="G262" s="93"/>
      <c r="H262" s="46" t="s">
        <v>307</v>
      </c>
      <c r="I262" s="46"/>
      <c r="J262" s="46"/>
    </row>
    <row r="263" spans="1:10" ht="15.75" x14ac:dyDescent="0.25">
      <c r="A263" s="43"/>
      <c r="B263" s="44" t="s">
        <v>311</v>
      </c>
      <c r="C263" s="186"/>
      <c r="D263" s="186"/>
      <c r="E263" s="186"/>
      <c r="F263" s="45"/>
      <c r="G263" s="93"/>
      <c r="H263" s="46" t="s">
        <v>258</v>
      </c>
      <c r="I263" s="46"/>
      <c r="J263" s="46"/>
    </row>
    <row r="264" spans="1:10" ht="15.75" x14ac:dyDescent="0.25">
      <c r="A264" s="47"/>
      <c r="B264" s="44" t="s">
        <v>322</v>
      </c>
      <c r="C264" s="186"/>
      <c r="D264" s="186"/>
      <c r="E264" s="186"/>
      <c r="F264" s="45">
        <v>30539</v>
      </c>
      <c r="G264" s="93"/>
      <c r="H264" s="46" t="s">
        <v>268</v>
      </c>
      <c r="I264" s="46"/>
      <c r="J264" s="46"/>
    </row>
    <row r="265" spans="1:10" ht="15.75" x14ac:dyDescent="0.25">
      <c r="A265" s="43"/>
      <c r="B265" s="44" t="s">
        <v>323</v>
      </c>
      <c r="C265" s="186"/>
      <c r="D265" s="186"/>
      <c r="E265" s="186"/>
      <c r="F265" s="45"/>
      <c r="G265" s="93"/>
      <c r="H265" s="46" t="s">
        <v>324</v>
      </c>
      <c r="I265" s="46"/>
      <c r="J265" s="46"/>
    </row>
    <row r="266" spans="1:10" ht="15.75" x14ac:dyDescent="0.25">
      <c r="A266" s="47"/>
      <c r="B266" s="44" t="s">
        <v>325</v>
      </c>
      <c r="C266" s="186"/>
      <c r="D266" s="186"/>
      <c r="E266" s="186"/>
      <c r="F266" s="45"/>
      <c r="G266" s="93"/>
      <c r="H266" s="46" t="s">
        <v>197</v>
      </c>
      <c r="I266" s="46"/>
      <c r="J266" s="46"/>
    </row>
    <row r="267" spans="1:10" ht="15.75" x14ac:dyDescent="0.25">
      <c r="A267" s="47"/>
      <c r="B267" s="44" t="s">
        <v>326</v>
      </c>
      <c r="C267" s="186"/>
      <c r="D267" s="186"/>
      <c r="E267" s="186"/>
      <c r="F267" s="45"/>
      <c r="G267" s="93"/>
      <c r="H267" s="46" t="s">
        <v>162</v>
      </c>
      <c r="I267" s="46"/>
      <c r="J267" s="46"/>
    </row>
    <row r="268" spans="1:10" ht="15.75" x14ac:dyDescent="0.25">
      <c r="A268" s="43"/>
      <c r="B268" s="44" t="s">
        <v>327</v>
      </c>
      <c r="C268" s="186"/>
      <c r="D268" s="186"/>
      <c r="E268" s="186"/>
      <c r="F268" s="45">
        <v>24286</v>
      </c>
      <c r="G268" s="93"/>
      <c r="H268" s="46" t="s">
        <v>328</v>
      </c>
      <c r="I268" s="54"/>
      <c r="J268" s="46"/>
    </row>
    <row r="269" spans="1:10" ht="15.75" x14ac:dyDescent="0.25">
      <c r="A269" s="47"/>
      <c r="B269" s="44" t="s">
        <v>341</v>
      </c>
      <c r="C269" s="186"/>
      <c r="D269" s="186"/>
      <c r="E269" s="186"/>
      <c r="F269" s="45">
        <v>25995</v>
      </c>
      <c r="G269" s="93"/>
      <c r="H269" s="53" t="s">
        <v>91</v>
      </c>
      <c r="I269" s="46" t="s">
        <v>92</v>
      </c>
      <c r="J269" s="46"/>
    </row>
    <row r="270" spans="1:10" ht="15.75" x14ac:dyDescent="0.25">
      <c r="A270" s="43"/>
      <c r="B270" s="44" t="s">
        <v>342</v>
      </c>
      <c r="C270" s="48"/>
      <c r="D270" s="48"/>
      <c r="E270" s="48"/>
      <c r="F270" s="45"/>
      <c r="G270" s="93"/>
      <c r="H270" s="46" t="s">
        <v>91</v>
      </c>
      <c r="I270" s="46"/>
      <c r="J270" s="46"/>
    </row>
    <row r="271" spans="1:10" ht="15.75" x14ac:dyDescent="0.25">
      <c r="A271" s="43"/>
      <c r="B271" s="44" t="s">
        <v>345</v>
      </c>
      <c r="C271" s="48"/>
      <c r="D271" s="48"/>
      <c r="E271" s="48"/>
      <c r="F271" s="45"/>
      <c r="G271" s="93"/>
      <c r="H271" s="46" t="s">
        <v>72</v>
      </c>
      <c r="I271" s="46"/>
      <c r="J271" s="46"/>
    </row>
    <row r="272" spans="1:10" ht="15.75" x14ac:dyDescent="0.25">
      <c r="A272" s="43"/>
      <c r="B272" s="44" t="s">
        <v>346</v>
      </c>
      <c r="C272" s="186"/>
      <c r="D272" s="186"/>
      <c r="E272" s="186"/>
      <c r="F272" s="45">
        <v>29037</v>
      </c>
      <c r="G272" s="93" t="s">
        <v>122</v>
      </c>
      <c r="H272" s="46" t="s">
        <v>347</v>
      </c>
      <c r="I272" s="46" t="s">
        <v>348</v>
      </c>
      <c r="J272" s="46"/>
    </row>
    <row r="273" spans="1:10" ht="15.75" x14ac:dyDescent="0.25">
      <c r="A273" s="43"/>
      <c r="B273" s="44" t="s">
        <v>349</v>
      </c>
      <c r="C273" s="186"/>
      <c r="D273" s="186"/>
      <c r="E273" s="186"/>
      <c r="F273" s="45">
        <v>22041</v>
      </c>
      <c r="G273" s="95" t="s">
        <v>190</v>
      </c>
      <c r="H273" s="46" t="s">
        <v>350</v>
      </c>
      <c r="I273" s="46" t="s">
        <v>351</v>
      </c>
      <c r="J273" s="46"/>
    </row>
    <row r="274" spans="1:10" ht="15.75" x14ac:dyDescent="0.25">
      <c r="A274" s="47"/>
      <c r="B274" s="44" t="s">
        <v>357</v>
      </c>
      <c r="C274" s="186"/>
      <c r="D274" s="186"/>
      <c r="E274" s="186"/>
      <c r="F274" s="45"/>
      <c r="G274" s="93"/>
      <c r="H274" s="46" t="s">
        <v>358</v>
      </c>
      <c r="I274" s="46"/>
      <c r="J274" s="46"/>
    </row>
    <row r="275" spans="1:10" ht="15.75" x14ac:dyDescent="0.25">
      <c r="A275" s="43"/>
      <c r="B275" s="44" t="s">
        <v>359</v>
      </c>
      <c r="C275" s="48"/>
      <c r="D275" s="48"/>
      <c r="E275" s="48"/>
      <c r="F275" s="45">
        <v>33487</v>
      </c>
      <c r="G275" s="93"/>
      <c r="H275" s="46" t="s">
        <v>113</v>
      </c>
      <c r="I275" s="46"/>
      <c r="J275" s="46"/>
    </row>
    <row r="276" spans="1:10" ht="15.75" x14ac:dyDescent="0.25">
      <c r="A276" s="43"/>
      <c r="B276" s="44" t="s">
        <v>363</v>
      </c>
      <c r="C276" s="186"/>
      <c r="D276" s="186"/>
      <c r="E276" s="186"/>
      <c r="F276" s="45"/>
      <c r="G276" s="93"/>
      <c r="H276" s="46" t="s">
        <v>91</v>
      </c>
      <c r="I276" s="46"/>
      <c r="J276" s="46"/>
    </row>
    <row r="277" spans="1:10" ht="15.75" x14ac:dyDescent="0.25">
      <c r="A277" s="47"/>
      <c r="B277" s="44" t="s">
        <v>372</v>
      </c>
      <c r="C277" s="186"/>
      <c r="D277" s="186"/>
      <c r="E277" s="186"/>
      <c r="F277" s="45"/>
      <c r="G277" s="93"/>
      <c r="H277" s="53" t="s">
        <v>72</v>
      </c>
      <c r="I277" s="46"/>
      <c r="J277" s="46"/>
    </row>
    <row r="278" spans="1:10" ht="15.75" x14ac:dyDescent="0.25">
      <c r="A278" s="47"/>
      <c r="B278" s="44" t="s">
        <v>373</v>
      </c>
      <c r="C278" s="186"/>
      <c r="D278" s="186"/>
      <c r="E278" s="186"/>
      <c r="F278" s="45">
        <v>29229</v>
      </c>
      <c r="G278" s="93"/>
      <c r="H278" s="53" t="s">
        <v>162</v>
      </c>
      <c r="I278" s="46" t="s">
        <v>264</v>
      </c>
      <c r="J278" s="46"/>
    </row>
    <row r="279" spans="1:10" ht="15.75" x14ac:dyDescent="0.25">
      <c r="A279" s="47"/>
      <c r="B279" s="44" t="s">
        <v>376</v>
      </c>
      <c r="C279" s="186"/>
      <c r="D279" s="186"/>
      <c r="E279" s="186"/>
      <c r="F279" s="45"/>
      <c r="G279" s="93"/>
      <c r="H279" s="46" t="s">
        <v>72</v>
      </c>
      <c r="I279" s="46"/>
      <c r="J279" s="46"/>
    </row>
    <row r="280" spans="1:10" ht="15.75" x14ac:dyDescent="0.25">
      <c r="A280" s="43"/>
      <c r="B280" s="44" t="s">
        <v>379</v>
      </c>
      <c r="C280" s="186" t="s">
        <v>200</v>
      </c>
      <c r="D280" s="186" t="s">
        <v>150</v>
      </c>
      <c r="E280" s="186" t="s">
        <v>140</v>
      </c>
      <c r="F280" s="45">
        <v>35092</v>
      </c>
      <c r="G280" s="93" t="s">
        <v>190</v>
      </c>
      <c r="H280" s="46" t="s">
        <v>258</v>
      </c>
      <c r="I280" s="46" t="s">
        <v>380</v>
      </c>
      <c r="J280" s="46" t="s">
        <v>381</v>
      </c>
    </row>
    <row r="281" spans="1:10" ht="15.75" x14ac:dyDescent="0.25">
      <c r="A281" s="47"/>
      <c r="B281" s="44" t="s">
        <v>382</v>
      </c>
      <c r="C281" s="186"/>
      <c r="D281" s="186"/>
      <c r="E281" s="186"/>
      <c r="F281" s="45">
        <v>30217</v>
      </c>
      <c r="G281" s="93"/>
      <c r="H281" s="46" t="s">
        <v>383</v>
      </c>
      <c r="I281" s="46" t="s">
        <v>92</v>
      </c>
      <c r="J281" s="46"/>
    </row>
    <row r="282" spans="1:10" ht="15.75" x14ac:dyDescent="0.25">
      <c r="A282" s="47"/>
      <c r="B282" s="44" t="s">
        <v>393</v>
      </c>
      <c r="C282" s="48"/>
      <c r="D282" s="48"/>
      <c r="E282" s="48"/>
      <c r="F282" s="45"/>
      <c r="G282" s="93"/>
      <c r="H282" s="46" t="s">
        <v>347</v>
      </c>
      <c r="I282" s="46"/>
      <c r="J282" s="46"/>
    </row>
    <row r="283" spans="1:10" ht="15.75" x14ac:dyDescent="0.25">
      <c r="A283" s="47"/>
      <c r="B283" s="44" t="s">
        <v>394</v>
      </c>
      <c r="C283" s="186"/>
      <c r="D283" s="186"/>
      <c r="E283" s="186"/>
      <c r="F283" s="45">
        <v>30398</v>
      </c>
      <c r="G283" s="95"/>
      <c r="H283" s="46" t="s">
        <v>91</v>
      </c>
      <c r="I283" s="46" t="s">
        <v>92</v>
      </c>
      <c r="J283" s="46"/>
    </row>
    <row r="284" spans="1:10" ht="15.75" x14ac:dyDescent="0.25">
      <c r="A284" s="43"/>
      <c r="B284" s="44" t="s">
        <v>400</v>
      </c>
      <c r="C284" s="186"/>
      <c r="D284" s="186"/>
      <c r="E284" s="186"/>
      <c r="F284" s="45"/>
      <c r="G284" s="93"/>
      <c r="H284" s="46" t="s">
        <v>91</v>
      </c>
      <c r="I284" s="46"/>
      <c r="J284" s="46"/>
    </row>
    <row r="285" spans="1:10" ht="15.75" x14ac:dyDescent="0.25">
      <c r="A285" s="43"/>
      <c r="B285" s="44" t="s">
        <v>410</v>
      </c>
      <c r="C285" s="186"/>
      <c r="D285" s="186"/>
      <c r="E285" s="186"/>
      <c r="F285" s="45"/>
      <c r="G285" s="93"/>
      <c r="H285" s="46" t="s">
        <v>72</v>
      </c>
      <c r="I285" s="46"/>
      <c r="J285" s="46"/>
    </row>
    <row r="286" spans="1:10" ht="15.75" x14ac:dyDescent="0.25">
      <c r="A286" s="43"/>
      <c r="B286" s="44" t="s">
        <v>415</v>
      </c>
      <c r="C286" s="186"/>
      <c r="D286" s="186"/>
      <c r="E286" s="186"/>
      <c r="F286" s="45"/>
      <c r="G286" s="93"/>
      <c r="H286" s="46" t="s">
        <v>416</v>
      </c>
      <c r="I286" s="46"/>
      <c r="J286" s="46"/>
    </row>
    <row r="287" spans="1:10" ht="15.75" x14ac:dyDescent="0.25">
      <c r="A287" s="47"/>
      <c r="B287" s="44" t="s">
        <v>419</v>
      </c>
      <c r="C287" s="48"/>
      <c r="D287" s="48"/>
      <c r="E287" s="48"/>
      <c r="F287" s="45"/>
      <c r="G287" s="93"/>
      <c r="H287" s="46" t="s">
        <v>91</v>
      </c>
      <c r="I287" s="46"/>
      <c r="J287" s="46"/>
    </row>
    <row r="288" spans="1:10" ht="15.75" x14ac:dyDescent="0.25">
      <c r="A288" s="47"/>
      <c r="B288" s="44" t="s">
        <v>426</v>
      </c>
      <c r="C288" s="186"/>
      <c r="D288" s="186"/>
      <c r="E288" s="186"/>
      <c r="F288" s="45"/>
      <c r="G288" s="95"/>
      <c r="H288" s="46" t="s">
        <v>427</v>
      </c>
      <c r="I288" s="46"/>
      <c r="J288" s="46"/>
    </row>
    <row r="289" spans="1:10" ht="15.75" x14ac:dyDescent="0.25">
      <c r="A289" s="43"/>
      <c r="B289" s="44" t="s">
        <v>438</v>
      </c>
      <c r="C289" s="48"/>
      <c r="D289" s="48"/>
      <c r="E289" s="48"/>
      <c r="F289" s="45">
        <v>29369</v>
      </c>
      <c r="G289" s="95"/>
      <c r="H289" s="53" t="s">
        <v>439</v>
      </c>
      <c r="I289" s="46"/>
      <c r="J289" s="46"/>
    </row>
    <row r="290" spans="1:10" ht="15.75" x14ac:dyDescent="0.25">
      <c r="A290" s="43"/>
      <c r="B290" s="44" t="s">
        <v>440</v>
      </c>
      <c r="C290" s="48"/>
      <c r="D290" s="48"/>
      <c r="E290" s="48"/>
      <c r="F290" s="45"/>
      <c r="G290" s="95"/>
      <c r="H290" s="46" t="s">
        <v>89</v>
      </c>
      <c r="I290" s="46"/>
      <c r="J290" s="46"/>
    </row>
    <row r="291" spans="1:10" ht="15.75" x14ac:dyDescent="0.25">
      <c r="A291" s="43"/>
      <c r="B291" s="44" t="s">
        <v>444</v>
      </c>
      <c r="C291" s="48"/>
      <c r="D291" s="48"/>
      <c r="E291" s="48"/>
      <c r="F291" s="45"/>
      <c r="G291" s="95"/>
      <c r="H291" s="46" t="s">
        <v>72</v>
      </c>
      <c r="I291" s="46"/>
      <c r="J291" s="46"/>
    </row>
    <row r="292" spans="1:10" ht="15.75" x14ac:dyDescent="0.25">
      <c r="A292" s="47"/>
      <c r="B292" s="44" t="s">
        <v>449</v>
      </c>
      <c r="C292" s="186"/>
      <c r="D292" s="186"/>
      <c r="E292" s="186"/>
      <c r="F292" s="45"/>
      <c r="G292" s="93"/>
      <c r="H292" s="46" t="s">
        <v>244</v>
      </c>
      <c r="I292" s="46"/>
      <c r="J292" s="46"/>
    </row>
    <row r="293" spans="1:10" ht="15.75" x14ac:dyDescent="0.25">
      <c r="A293" s="43"/>
      <c r="B293" s="44" t="s">
        <v>449</v>
      </c>
      <c r="C293" s="48"/>
      <c r="D293" s="48"/>
      <c r="E293" s="48"/>
      <c r="F293" s="45">
        <v>30231</v>
      </c>
      <c r="G293" s="93"/>
      <c r="H293" s="46" t="s">
        <v>450</v>
      </c>
      <c r="I293" s="46"/>
      <c r="J293" s="46"/>
    </row>
    <row r="294" spans="1:10" ht="15.75" x14ac:dyDescent="0.25">
      <c r="A294" s="43"/>
      <c r="B294" s="44" t="s">
        <v>451</v>
      </c>
      <c r="C294" s="186"/>
      <c r="D294" s="186"/>
      <c r="E294" s="186"/>
      <c r="F294" s="45">
        <v>31657</v>
      </c>
      <c r="G294" s="93" t="s">
        <v>190</v>
      </c>
      <c r="H294" s="46" t="s">
        <v>113</v>
      </c>
      <c r="I294" s="46" t="s">
        <v>160</v>
      </c>
      <c r="J294" s="46"/>
    </row>
    <row r="295" spans="1:10" ht="15.75" x14ac:dyDescent="0.25">
      <c r="A295" s="47"/>
      <c r="B295" s="44" t="s">
        <v>452</v>
      </c>
      <c r="C295" s="186"/>
      <c r="D295" s="186"/>
      <c r="E295" s="186"/>
      <c r="F295" s="45">
        <v>29023</v>
      </c>
      <c r="G295" s="93"/>
      <c r="H295" s="46" t="s">
        <v>188</v>
      </c>
      <c r="I295" s="46"/>
      <c r="J295" s="46"/>
    </row>
    <row r="296" spans="1:10" ht="15.75" x14ac:dyDescent="0.25">
      <c r="A296" s="47"/>
      <c r="B296" s="44" t="s">
        <v>453</v>
      </c>
      <c r="C296" s="186"/>
      <c r="D296" s="186"/>
      <c r="E296" s="186"/>
      <c r="F296" s="45">
        <v>30724</v>
      </c>
      <c r="G296" s="93"/>
      <c r="H296" s="46" t="s">
        <v>162</v>
      </c>
      <c r="I296" s="46" t="s">
        <v>163</v>
      </c>
      <c r="J296" s="46"/>
    </row>
    <row r="297" spans="1:10" ht="15.75" x14ac:dyDescent="0.25">
      <c r="A297" s="47"/>
      <c r="B297" s="44" t="s">
        <v>457</v>
      </c>
      <c r="C297" s="186" t="s">
        <v>107</v>
      </c>
      <c r="D297" s="186" t="s">
        <v>108</v>
      </c>
      <c r="E297" s="186" t="s">
        <v>50</v>
      </c>
      <c r="F297" s="45">
        <v>30964</v>
      </c>
      <c r="G297" s="93" t="s">
        <v>458</v>
      </c>
      <c r="H297" s="46" t="s">
        <v>72</v>
      </c>
      <c r="I297" s="46" t="s">
        <v>459</v>
      </c>
      <c r="J297" s="46"/>
    </row>
    <row r="298" spans="1:10" ht="15.75" x14ac:dyDescent="0.25">
      <c r="A298" s="43"/>
      <c r="B298" s="44" t="s">
        <v>460</v>
      </c>
      <c r="C298" s="186"/>
      <c r="D298" s="186"/>
      <c r="E298" s="186"/>
      <c r="F298" s="45">
        <v>32296</v>
      </c>
      <c r="G298" s="93"/>
      <c r="H298" s="46" t="s">
        <v>461</v>
      </c>
      <c r="I298" s="46"/>
      <c r="J298" s="46"/>
    </row>
    <row r="299" spans="1:10" ht="15.75" x14ac:dyDescent="0.25">
      <c r="A299" s="43"/>
      <c r="B299" s="44" t="s">
        <v>462</v>
      </c>
      <c r="C299" s="186"/>
      <c r="D299" s="186"/>
      <c r="E299" s="186"/>
      <c r="F299" s="45"/>
      <c r="G299" s="93"/>
      <c r="H299" s="46" t="s">
        <v>170</v>
      </c>
      <c r="I299" s="46"/>
      <c r="J299" s="46"/>
    </row>
    <row r="300" spans="1:10" ht="15.75" x14ac:dyDescent="0.25">
      <c r="A300" s="47"/>
      <c r="B300" s="44" t="s">
        <v>468</v>
      </c>
      <c r="C300" s="48"/>
      <c r="D300" s="48"/>
      <c r="E300" s="48"/>
      <c r="F300" s="45">
        <v>30423</v>
      </c>
      <c r="G300" s="93"/>
      <c r="H300" s="46" t="s">
        <v>72</v>
      </c>
      <c r="I300" s="46"/>
      <c r="J300" s="46"/>
    </row>
    <row r="301" spans="1:10" ht="15.75" x14ac:dyDescent="0.25">
      <c r="A301" s="43"/>
      <c r="B301" s="44" t="s">
        <v>474</v>
      </c>
      <c r="C301" s="186"/>
      <c r="D301" s="186"/>
      <c r="E301" s="186"/>
      <c r="F301" s="45"/>
      <c r="G301" s="95"/>
      <c r="H301" s="46" t="s">
        <v>475</v>
      </c>
      <c r="I301" s="46"/>
      <c r="J301" s="46"/>
    </row>
    <row r="302" spans="1:10" ht="15.75" x14ac:dyDescent="0.25">
      <c r="A302" s="43"/>
      <c r="B302" s="44" t="s">
        <v>478</v>
      </c>
      <c r="C302" s="186"/>
      <c r="D302" s="186"/>
      <c r="E302" s="186"/>
      <c r="F302" s="45"/>
      <c r="G302" s="93"/>
      <c r="H302" s="46" t="s">
        <v>197</v>
      </c>
      <c r="I302" s="46"/>
      <c r="J302" s="46"/>
    </row>
    <row r="303" spans="1:10" ht="15.75" x14ac:dyDescent="0.25">
      <c r="A303" s="43"/>
      <c r="B303" s="44" t="s">
        <v>481</v>
      </c>
      <c r="C303" s="186"/>
      <c r="D303" s="186"/>
      <c r="E303" s="186"/>
      <c r="F303" s="45"/>
      <c r="G303" s="93"/>
      <c r="H303" s="46" t="s">
        <v>72</v>
      </c>
      <c r="I303" s="46"/>
      <c r="J303" s="46"/>
    </row>
    <row r="304" spans="1:10" ht="15.75" x14ac:dyDescent="0.25">
      <c r="A304" s="43"/>
      <c r="B304" s="44" t="s">
        <v>483</v>
      </c>
      <c r="C304" s="186"/>
      <c r="D304" s="186"/>
      <c r="E304" s="186"/>
      <c r="F304" s="45">
        <v>31287</v>
      </c>
      <c r="G304" s="93"/>
      <c r="H304" s="46" t="s">
        <v>72</v>
      </c>
      <c r="I304" s="46"/>
      <c r="J304" s="46"/>
    </row>
    <row r="305" spans="1:10" ht="15.75" x14ac:dyDescent="0.25">
      <c r="A305" s="47"/>
      <c r="B305" s="44" t="s">
        <v>486</v>
      </c>
      <c r="C305" s="48"/>
      <c r="D305" s="48"/>
      <c r="E305" s="48"/>
      <c r="F305" s="45"/>
      <c r="G305" s="93"/>
      <c r="H305" s="46" t="s">
        <v>487</v>
      </c>
      <c r="I305" s="46"/>
      <c r="J305" s="46"/>
    </row>
    <row r="306" spans="1:10" ht="15.75" x14ac:dyDescent="0.25">
      <c r="A306" s="47"/>
      <c r="B306" s="44" t="s">
        <v>488</v>
      </c>
      <c r="C306" s="48"/>
      <c r="D306" s="48"/>
      <c r="E306" s="48"/>
      <c r="F306" s="45"/>
      <c r="G306" s="93"/>
      <c r="H306" s="46" t="s">
        <v>72</v>
      </c>
      <c r="I306" s="46"/>
      <c r="J306" s="46"/>
    </row>
    <row r="307" spans="1:10" ht="15.75" x14ac:dyDescent="0.25">
      <c r="A307" s="47"/>
      <c r="B307" s="44" t="s">
        <v>499</v>
      </c>
      <c r="C307" s="186"/>
      <c r="D307" s="186"/>
      <c r="E307" s="186"/>
      <c r="F307" s="45">
        <v>19832</v>
      </c>
      <c r="G307" s="93"/>
      <c r="H307" s="53" t="s">
        <v>72</v>
      </c>
      <c r="I307" s="46"/>
      <c r="J307" s="46"/>
    </row>
    <row r="308" spans="1:10" ht="15.75" x14ac:dyDescent="0.25">
      <c r="A308" s="47"/>
      <c r="B308" s="44" t="s">
        <v>500</v>
      </c>
      <c r="C308" s="186"/>
      <c r="D308" s="186"/>
      <c r="E308" s="186"/>
      <c r="F308" s="45"/>
      <c r="G308" s="93"/>
      <c r="H308" s="46" t="s">
        <v>72</v>
      </c>
      <c r="I308" s="46"/>
      <c r="J308" s="46"/>
    </row>
    <row r="309" spans="1:10" ht="15.75" x14ac:dyDescent="0.25">
      <c r="A309" s="43"/>
      <c r="B309" s="44" t="s">
        <v>502</v>
      </c>
      <c r="C309" s="186"/>
      <c r="D309" s="186"/>
      <c r="E309" s="186"/>
      <c r="F309" s="45"/>
      <c r="G309" s="93"/>
      <c r="H309" s="46"/>
      <c r="I309" s="46"/>
      <c r="J309" s="46"/>
    </row>
    <row r="310" spans="1:10" ht="15.75" x14ac:dyDescent="0.25">
      <c r="A310" s="43"/>
      <c r="B310" s="44" t="s">
        <v>503</v>
      </c>
      <c r="C310" s="186"/>
      <c r="D310" s="186"/>
      <c r="E310" s="186"/>
      <c r="F310" s="45">
        <v>28546</v>
      </c>
      <c r="G310" s="93"/>
      <c r="H310" s="46" t="s">
        <v>461</v>
      </c>
      <c r="I310" s="46"/>
      <c r="J310" s="46"/>
    </row>
    <row r="311" spans="1:10" ht="15.75" x14ac:dyDescent="0.25">
      <c r="A311" s="43"/>
      <c r="B311" s="44" t="s">
        <v>504</v>
      </c>
      <c r="C311" s="48"/>
      <c r="D311" s="48"/>
      <c r="E311" s="48"/>
      <c r="F311" s="45">
        <v>31935</v>
      </c>
      <c r="G311" s="93"/>
      <c r="H311" s="46" t="s">
        <v>505</v>
      </c>
      <c r="I311" s="46"/>
      <c r="J311" s="46"/>
    </row>
    <row r="312" spans="1:10" ht="15.75" x14ac:dyDescent="0.25">
      <c r="A312" s="43"/>
      <c r="B312" s="44" t="s">
        <v>506</v>
      </c>
      <c r="C312" s="186"/>
      <c r="D312" s="186"/>
      <c r="E312" s="186"/>
      <c r="F312" s="45"/>
      <c r="G312" s="93"/>
      <c r="H312" s="46" t="s">
        <v>179</v>
      </c>
      <c r="I312" s="46"/>
      <c r="J312" s="46"/>
    </row>
    <row r="313" spans="1:10" ht="15.75" x14ac:dyDescent="0.25">
      <c r="A313" s="43"/>
      <c r="B313" s="44" t="s">
        <v>507</v>
      </c>
      <c r="C313" s="48"/>
      <c r="D313" s="48"/>
      <c r="E313" s="48"/>
      <c r="F313" s="45"/>
      <c r="G313" s="93" t="s">
        <v>190</v>
      </c>
      <c r="H313" s="46" t="s">
        <v>508</v>
      </c>
      <c r="I313" s="46"/>
      <c r="J313" s="46"/>
    </row>
    <row r="314" spans="1:10" ht="15.75" x14ac:dyDescent="0.25">
      <c r="A314" s="47"/>
      <c r="B314" s="44" t="s">
        <v>510</v>
      </c>
      <c r="C314" s="48"/>
      <c r="D314" s="48"/>
      <c r="E314" s="48"/>
      <c r="F314" s="45">
        <v>27856</v>
      </c>
      <c r="G314" s="93"/>
      <c r="H314" s="46" t="s">
        <v>113</v>
      </c>
      <c r="I314" s="46"/>
      <c r="J314" s="46"/>
    </row>
    <row r="315" spans="1:10" ht="15.75" x14ac:dyDescent="0.25">
      <c r="A315" s="43"/>
      <c r="B315" s="44" t="s">
        <v>515</v>
      </c>
      <c r="C315" s="186"/>
      <c r="D315" s="186"/>
      <c r="E315" s="186"/>
      <c r="F315" s="45"/>
      <c r="G315" s="93"/>
      <c r="H315" s="46" t="s">
        <v>91</v>
      </c>
      <c r="I315" s="46"/>
      <c r="J315" s="46"/>
    </row>
    <row r="316" spans="1:10" ht="15.75" x14ac:dyDescent="0.25">
      <c r="A316" s="43"/>
      <c r="B316" s="44" t="s">
        <v>520</v>
      </c>
      <c r="C316" s="48"/>
      <c r="D316" s="48"/>
      <c r="E316" s="48"/>
      <c r="F316" s="45"/>
      <c r="G316" s="93"/>
      <c r="H316" s="46" t="s">
        <v>72</v>
      </c>
      <c r="I316" s="46"/>
      <c r="J316" s="46"/>
    </row>
    <row r="317" spans="1:10" ht="15.75" x14ac:dyDescent="0.25">
      <c r="A317" s="47"/>
      <c r="B317" s="44" t="s">
        <v>521</v>
      </c>
      <c r="C317" s="186"/>
      <c r="D317" s="186"/>
      <c r="E317" s="186"/>
      <c r="F317" s="45">
        <v>30087</v>
      </c>
      <c r="G317" s="93"/>
      <c r="H317" s="53" t="s">
        <v>307</v>
      </c>
      <c r="I317" s="46"/>
      <c r="J317" s="46"/>
    </row>
    <row r="318" spans="1:10" ht="15.75" x14ac:dyDescent="0.25">
      <c r="A318" s="47"/>
      <c r="B318" s="44" t="s">
        <v>524</v>
      </c>
      <c r="C318" s="186"/>
      <c r="D318" s="186"/>
      <c r="E318" s="186"/>
      <c r="F318" s="45"/>
      <c r="G318" s="93"/>
      <c r="H318" s="46" t="s">
        <v>91</v>
      </c>
      <c r="I318" s="46"/>
      <c r="J318" s="46"/>
    </row>
    <row r="319" spans="1:10" ht="15.75" x14ac:dyDescent="0.25">
      <c r="A319" s="43"/>
      <c r="B319" s="44" t="s">
        <v>525</v>
      </c>
      <c r="C319" s="186"/>
      <c r="D319" s="186"/>
      <c r="E319" s="186"/>
      <c r="F319" s="45"/>
      <c r="G319" s="93"/>
      <c r="H319" s="46" t="s">
        <v>197</v>
      </c>
      <c r="I319" s="46"/>
      <c r="J319" s="46"/>
    </row>
    <row r="320" spans="1:10" ht="15.75" x14ac:dyDescent="0.25">
      <c r="A320" s="47"/>
      <c r="B320" s="44" t="s">
        <v>533</v>
      </c>
      <c r="C320" s="186"/>
      <c r="D320" s="186"/>
      <c r="E320" s="186"/>
      <c r="F320" s="45"/>
      <c r="G320" s="93"/>
      <c r="H320" s="46" t="s">
        <v>72</v>
      </c>
      <c r="I320" s="46"/>
      <c r="J320" s="46"/>
    </row>
    <row r="321" spans="1:10" ht="15.75" x14ac:dyDescent="0.25">
      <c r="A321" s="47"/>
      <c r="B321" s="44" t="s">
        <v>535</v>
      </c>
      <c r="C321" s="186" t="s">
        <v>76</v>
      </c>
      <c r="D321" s="186" t="s">
        <v>150</v>
      </c>
      <c r="E321" s="186" t="s">
        <v>71</v>
      </c>
      <c r="F321" s="45">
        <v>32261</v>
      </c>
      <c r="G321" s="93" t="s">
        <v>190</v>
      </c>
      <c r="H321" s="46" t="s">
        <v>258</v>
      </c>
      <c r="I321" s="46" t="s">
        <v>259</v>
      </c>
      <c r="J321" s="46" t="s">
        <v>536</v>
      </c>
    </row>
    <row r="322" spans="1:10" ht="15.75" x14ac:dyDescent="0.25">
      <c r="A322" s="47"/>
      <c r="B322" s="44" t="s">
        <v>544</v>
      </c>
      <c r="C322" s="48"/>
      <c r="D322" s="48"/>
      <c r="E322" s="48"/>
      <c r="F322" s="45"/>
      <c r="G322" s="93"/>
      <c r="H322" s="46" t="s">
        <v>72</v>
      </c>
      <c r="I322" s="46"/>
      <c r="J322" s="46"/>
    </row>
    <row r="323" spans="1:10" ht="15.75" x14ac:dyDescent="0.25">
      <c r="A323" s="43"/>
      <c r="B323" s="44" t="s">
        <v>545</v>
      </c>
      <c r="C323" s="48"/>
      <c r="D323" s="48"/>
      <c r="E323" s="48"/>
      <c r="F323" s="45"/>
      <c r="G323" s="93"/>
      <c r="H323" s="46" t="s">
        <v>72</v>
      </c>
      <c r="I323" s="46"/>
      <c r="J323" s="46"/>
    </row>
    <row r="324" spans="1:10" ht="15.75" x14ac:dyDescent="0.25">
      <c r="A324" s="43"/>
      <c r="B324" s="44" t="s">
        <v>546</v>
      </c>
      <c r="C324" s="186"/>
      <c r="D324" s="186"/>
      <c r="E324" s="186"/>
      <c r="F324" s="45"/>
      <c r="G324" s="93"/>
      <c r="H324" s="53" t="s">
        <v>258</v>
      </c>
      <c r="I324" s="46"/>
      <c r="J324" s="46"/>
    </row>
    <row r="325" spans="1:10" ht="15.75" x14ac:dyDescent="0.25">
      <c r="A325" s="43"/>
      <c r="B325" s="44" t="s">
        <v>547</v>
      </c>
      <c r="C325" s="186"/>
      <c r="D325" s="186"/>
      <c r="E325" s="186"/>
      <c r="F325" s="45">
        <v>31710</v>
      </c>
      <c r="G325" s="93"/>
      <c r="H325" s="46" t="s">
        <v>72</v>
      </c>
      <c r="I325" s="46"/>
      <c r="J325" s="46"/>
    </row>
    <row r="326" spans="1:10" ht="15.75" x14ac:dyDescent="0.25">
      <c r="A326" s="43"/>
      <c r="B326" s="44" t="s">
        <v>551</v>
      </c>
      <c r="C326" s="186"/>
      <c r="D326" s="186"/>
      <c r="E326" s="186"/>
      <c r="F326" s="45"/>
      <c r="G326" s="95"/>
      <c r="H326" s="46" t="s">
        <v>61</v>
      </c>
      <c r="I326" s="46"/>
      <c r="J326" s="46"/>
    </row>
    <row r="327" spans="1:10" ht="15.75" x14ac:dyDescent="0.25">
      <c r="A327" s="43"/>
      <c r="B327" s="44" t="s">
        <v>552</v>
      </c>
      <c r="C327" s="186"/>
      <c r="D327" s="186"/>
      <c r="E327" s="186"/>
      <c r="F327" s="45"/>
      <c r="G327" s="95"/>
      <c r="H327" s="46" t="s">
        <v>553</v>
      </c>
      <c r="I327" s="46"/>
      <c r="J327" s="46"/>
    </row>
  </sheetData>
  <autoFilter ref="A1:J327">
    <sortState ref="A2:J326">
      <sortCondition sortBy="cellColor" ref="A1:A326" dxfId="2"/>
    </sortState>
  </autoFilter>
  <sortState ref="A2:J84">
    <sortCondition ref="D2:D84"/>
    <sortCondition ref="A2:A84"/>
  </sortState>
  <pageMargins left="0.31496062992125984" right="0.31496062992125984" top="0.15748031496062992" bottom="0.15748031496062992" header="0" footer="0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84"/>
  <sheetViews>
    <sheetView zoomScaleNormal="100" workbookViewId="0">
      <selection activeCell="F70" sqref="F70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5" t="str">
        <f>('Кон-ты'!F4)&amp;" "&amp;'Кон-ты'!F2&amp;""</f>
        <v xml:space="preserve">КУБОК РОССИИ. Эндуро на мотоциклах - экстрим. Финал 2019 год. </v>
      </c>
      <c r="B6" s="416"/>
      <c r="C6" s="416"/>
      <c r="D6" s="416"/>
      <c r="E6" s="417"/>
      <c r="F6" s="320" t="str">
        <f>'Кон-ты'!F21</f>
        <v>Саратовская область, Вольский район</v>
      </c>
      <c r="G6" s="322">
        <v>2019</v>
      </c>
    </row>
    <row r="7" spans="1:8" ht="16.5" thickTop="1" thickBot="1" x14ac:dyDescent="0.3">
      <c r="A7" s="418" t="s">
        <v>569</v>
      </c>
      <c r="B7" s="419"/>
      <c r="C7" s="419"/>
      <c r="D7" s="419"/>
      <c r="E7" s="420"/>
      <c r="F7" s="321" t="s">
        <v>570</v>
      </c>
      <c r="G7" s="323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75" t="s">
        <v>573</v>
      </c>
      <c r="D9" s="75" t="s">
        <v>43</v>
      </c>
      <c r="E9" s="76" t="s">
        <v>44</v>
      </c>
      <c r="F9" s="75" t="s">
        <v>574</v>
      </c>
      <c r="G9" s="76" t="s">
        <v>35</v>
      </c>
    </row>
    <row r="10" spans="1:8" ht="17.25" thickTop="1" thickBot="1" x14ac:dyDescent="0.3">
      <c r="A10" s="421" t="s">
        <v>956</v>
      </c>
      <c r="B10" s="422"/>
      <c r="C10" s="422"/>
      <c r="D10" s="422"/>
      <c r="E10" s="422"/>
      <c r="F10" s="422"/>
      <c r="G10" s="423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s="128" customFormat="1" ht="16.5" thickBot="1" x14ac:dyDescent="0.3">
      <c r="A44" s="424" t="s">
        <v>957</v>
      </c>
      <c r="B44" s="425"/>
      <c r="C44" s="425"/>
      <c r="D44" s="425"/>
      <c r="E44" s="425"/>
      <c r="F44" s="425"/>
      <c r="G44" s="426"/>
      <c r="H44" s="128">
        <f>SUM(H11:H43)</f>
        <v>125000</v>
      </c>
    </row>
    <row r="45" spans="1:8" ht="15.75" x14ac:dyDescent="0.25">
      <c r="A45" s="78">
        <v>1</v>
      </c>
      <c r="B45" s="83">
        <v>92</v>
      </c>
      <c r="C45" s="87" t="s">
        <v>966</v>
      </c>
      <c r="D45" s="84">
        <v>31986</v>
      </c>
      <c r="E45" s="92" t="s">
        <v>65</v>
      </c>
      <c r="F45" s="86" t="s">
        <v>1015</v>
      </c>
      <c r="G45" s="85" t="s">
        <v>683</v>
      </c>
      <c r="H45">
        <v>3500</v>
      </c>
    </row>
    <row r="46" spans="1:8" ht="16.5" thickBot="1" x14ac:dyDescent="0.3">
      <c r="A46" s="347">
        <v>2</v>
      </c>
      <c r="B46" s="387">
        <v>23</v>
      </c>
      <c r="C46" s="388" t="s">
        <v>1009</v>
      </c>
      <c r="D46" s="389">
        <v>32317</v>
      </c>
      <c r="E46" s="365" t="s">
        <v>65</v>
      </c>
      <c r="F46" s="366" t="s">
        <v>91</v>
      </c>
      <c r="G46" s="367" t="s">
        <v>64</v>
      </c>
      <c r="H46">
        <v>3500</v>
      </c>
    </row>
    <row r="47" spans="1:8" ht="15.75" x14ac:dyDescent="0.25">
      <c r="A47" s="78">
        <v>3</v>
      </c>
      <c r="B47" s="79">
        <v>3</v>
      </c>
      <c r="C47" s="87" t="s">
        <v>968</v>
      </c>
      <c r="D47" s="80">
        <v>32472</v>
      </c>
      <c r="E47" s="91" t="s">
        <v>65</v>
      </c>
      <c r="F47" s="82" t="s">
        <v>1013</v>
      </c>
      <c r="G47" s="81" t="s">
        <v>71</v>
      </c>
      <c r="H47">
        <v>3500</v>
      </c>
    </row>
    <row r="48" spans="1:8" ht="16.5" thickBot="1" x14ac:dyDescent="0.3">
      <c r="A48" s="347">
        <v>4</v>
      </c>
      <c r="B48" s="390">
        <v>10</v>
      </c>
      <c r="C48" s="388" t="s">
        <v>969</v>
      </c>
      <c r="D48" s="391">
        <v>32595</v>
      </c>
      <c r="E48" s="351" t="s">
        <v>65</v>
      </c>
      <c r="F48" s="355" t="s">
        <v>442</v>
      </c>
      <c r="G48" s="392" t="s">
        <v>970</v>
      </c>
      <c r="H48">
        <v>3500</v>
      </c>
    </row>
    <row r="49" spans="1:8" ht="15.75" x14ac:dyDescent="0.25">
      <c r="A49" s="78">
        <v>5</v>
      </c>
      <c r="B49" s="83">
        <v>789</v>
      </c>
      <c r="C49" s="87" t="s">
        <v>971</v>
      </c>
      <c r="D49" s="84">
        <v>30670</v>
      </c>
      <c r="E49" s="91" t="s">
        <v>65</v>
      </c>
      <c r="F49" s="82" t="s">
        <v>91</v>
      </c>
      <c r="G49" s="81" t="s">
        <v>913</v>
      </c>
      <c r="H49">
        <v>3500</v>
      </c>
    </row>
    <row r="50" spans="1:8" ht="16.5" thickBot="1" x14ac:dyDescent="0.3">
      <c r="A50" s="347">
        <v>6</v>
      </c>
      <c r="B50" s="348">
        <v>915</v>
      </c>
      <c r="C50" s="388" t="s">
        <v>972</v>
      </c>
      <c r="D50" s="350">
        <v>29884</v>
      </c>
      <c r="E50" s="351" t="s">
        <v>65</v>
      </c>
      <c r="F50" s="355" t="s">
        <v>91</v>
      </c>
      <c r="G50" s="353" t="s">
        <v>913</v>
      </c>
      <c r="H50">
        <v>3500</v>
      </c>
    </row>
    <row r="51" spans="1:8" ht="15.75" x14ac:dyDescent="0.25">
      <c r="A51" s="78">
        <v>7</v>
      </c>
      <c r="B51" s="83">
        <v>686</v>
      </c>
      <c r="C51" s="87" t="s">
        <v>976</v>
      </c>
      <c r="D51" s="84">
        <v>30662</v>
      </c>
      <c r="E51" s="92" t="s">
        <v>65</v>
      </c>
      <c r="F51" s="86" t="s">
        <v>977</v>
      </c>
      <c r="G51" s="85" t="s">
        <v>683</v>
      </c>
      <c r="H51">
        <v>3500</v>
      </c>
    </row>
    <row r="52" spans="1:8" ht="16.5" thickBot="1" x14ac:dyDescent="0.3">
      <c r="A52" s="347">
        <v>8</v>
      </c>
      <c r="B52" s="348">
        <v>222</v>
      </c>
      <c r="C52" s="388" t="s">
        <v>973</v>
      </c>
      <c r="D52" s="391">
        <v>37313</v>
      </c>
      <c r="E52" s="351" t="s">
        <v>65</v>
      </c>
      <c r="F52" s="355" t="s">
        <v>914</v>
      </c>
      <c r="G52" s="353" t="s">
        <v>683</v>
      </c>
      <c r="H52">
        <v>3500</v>
      </c>
    </row>
    <row r="53" spans="1:8" ht="15.75" x14ac:dyDescent="0.25">
      <c r="A53" s="78">
        <v>9</v>
      </c>
      <c r="B53" s="83">
        <v>777</v>
      </c>
      <c r="C53" s="87" t="s">
        <v>974</v>
      </c>
      <c r="D53" s="84">
        <v>31950</v>
      </c>
      <c r="E53" s="91" t="s">
        <v>65</v>
      </c>
      <c r="F53" s="82" t="s">
        <v>183</v>
      </c>
      <c r="G53" s="85" t="s">
        <v>683</v>
      </c>
      <c r="H53">
        <v>3500</v>
      </c>
    </row>
    <row r="54" spans="1:8" ht="16.5" thickBot="1" x14ac:dyDescent="0.3">
      <c r="A54" s="347">
        <v>10</v>
      </c>
      <c r="B54" s="348">
        <v>208</v>
      </c>
      <c r="C54" s="388" t="s">
        <v>975</v>
      </c>
      <c r="D54" s="391">
        <v>29030</v>
      </c>
      <c r="E54" s="351" t="s">
        <v>65</v>
      </c>
      <c r="F54" s="355" t="s">
        <v>673</v>
      </c>
      <c r="G54" s="353" t="s">
        <v>913</v>
      </c>
      <c r="H54">
        <v>3500</v>
      </c>
    </row>
    <row r="55" spans="1:8" ht="15.75" x14ac:dyDescent="0.25">
      <c r="A55" s="78">
        <v>11</v>
      </c>
      <c r="B55" s="79">
        <v>67</v>
      </c>
      <c r="C55" s="87" t="s">
        <v>1012</v>
      </c>
      <c r="D55" s="84">
        <v>28788</v>
      </c>
      <c r="E55" s="92" t="s">
        <v>65</v>
      </c>
      <c r="F55" s="86" t="s">
        <v>91</v>
      </c>
      <c r="G55" s="85" t="s">
        <v>71</v>
      </c>
      <c r="H55">
        <v>3500</v>
      </c>
    </row>
    <row r="56" spans="1:8" ht="16.5" thickBot="1" x14ac:dyDescent="0.3">
      <c r="A56" s="347">
        <v>12</v>
      </c>
      <c r="B56" s="390">
        <v>117</v>
      </c>
      <c r="C56" s="388" t="s">
        <v>978</v>
      </c>
      <c r="D56" s="391">
        <v>37620</v>
      </c>
      <c r="E56" s="393" t="s">
        <v>65</v>
      </c>
      <c r="F56" s="394" t="s">
        <v>183</v>
      </c>
      <c r="G56" s="392" t="s">
        <v>913</v>
      </c>
      <c r="H56">
        <v>3500</v>
      </c>
    </row>
    <row r="57" spans="1:8" ht="15.75" x14ac:dyDescent="0.25">
      <c r="A57" s="356">
        <v>13</v>
      </c>
      <c r="B57" s="357">
        <v>75</v>
      </c>
      <c r="C57" s="395" t="s">
        <v>1011</v>
      </c>
      <c r="D57" s="359">
        <v>28583</v>
      </c>
      <c r="E57" s="360" t="s">
        <v>65</v>
      </c>
      <c r="F57" s="396" t="s">
        <v>915</v>
      </c>
      <c r="G57" s="362" t="s">
        <v>71</v>
      </c>
      <c r="H57">
        <v>3500</v>
      </c>
    </row>
    <row r="58" spans="1:8" ht="16.5" thickBot="1" x14ac:dyDescent="0.3">
      <c r="A58" s="347">
        <v>14</v>
      </c>
      <c r="B58" s="390">
        <v>52</v>
      </c>
      <c r="C58" s="388" t="s">
        <v>1010</v>
      </c>
      <c r="D58" s="391">
        <v>28548</v>
      </c>
      <c r="E58" s="351" t="s">
        <v>65</v>
      </c>
      <c r="F58" s="355" t="s">
        <v>183</v>
      </c>
      <c r="G58" s="392" t="s">
        <v>56</v>
      </c>
      <c r="H58">
        <v>3500</v>
      </c>
    </row>
    <row r="59" spans="1:8" ht="15.75" x14ac:dyDescent="0.25">
      <c r="A59" s="78">
        <v>15</v>
      </c>
      <c r="B59" s="83">
        <v>80</v>
      </c>
      <c r="C59" s="87" t="s">
        <v>979</v>
      </c>
      <c r="D59" s="84">
        <v>30718</v>
      </c>
      <c r="E59" s="92" t="s">
        <v>65</v>
      </c>
      <c r="F59" s="86" t="s">
        <v>128</v>
      </c>
      <c r="G59" s="85"/>
      <c r="H59">
        <v>3500</v>
      </c>
    </row>
    <row r="60" spans="1:8" ht="16.5" thickBot="1" x14ac:dyDescent="0.3">
      <c r="A60" s="347">
        <v>16</v>
      </c>
      <c r="B60" s="390">
        <v>53</v>
      </c>
      <c r="C60" s="388" t="s">
        <v>990</v>
      </c>
      <c r="D60" s="391">
        <v>30306</v>
      </c>
      <c r="E60" s="351" t="s">
        <v>65</v>
      </c>
      <c r="F60" s="355" t="s">
        <v>91</v>
      </c>
      <c r="G60" s="353" t="s">
        <v>71</v>
      </c>
      <c r="H60">
        <v>3500</v>
      </c>
    </row>
    <row r="61" spans="1:8" ht="15.75" x14ac:dyDescent="0.25">
      <c r="A61" s="78">
        <v>17</v>
      </c>
      <c r="B61" s="83">
        <v>224</v>
      </c>
      <c r="C61" s="87" t="s">
        <v>1008</v>
      </c>
      <c r="D61" s="84">
        <v>32927</v>
      </c>
      <c r="E61" s="91" t="s">
        <v>65</v>
      </c>
      <c r="F61" s="82" t="s">
        <v>91</v>
      </c>
      <c r="G61" s="81" t="s">
        <v>99</v>
      </c>
      <c r="H61">
        <v>3500</v>
      </c>
    </row>
    <row r="62" spans="1:8" ht="16.5" thickBot="1" x14ac:dyDescent="0.3">
      <c r="A62" s="347">
        <v>18</v>
      </c>
      <c r="B62" s="390">
        <v>124</v>
      </c>
      <c r="C62" s="388" t="s">
        <v>1007</v>
      </c>
      <c r="D62" s="391">
        <v>30778</v>
      </c>
      <c r="E62" s="393" t="s">
        <v>65</v>
      </c>
      <c r="F62" s="394" t="s">
        <v>128</v>
      </c>
      <c r="G62" s="392" t="s">
        <v>683</v>
      </c>
      <c r="H62">
        <v>3500</v>
      </c>
    </row>
    <row r="63" spans="1:8" ht="15.75" x14ac:dyDescent="0.25">
      <c r="A63" s="78">
        <v>19</v>
      </c>
      <c r="B63" s="83">
        <v>54</v>
      </c>
      <c r="C63" s="87" t="s">
        <v>1005</v>
      </c>
      <c r="D63" s="84">
        <v>29521</v>
      </c>
      <c r="E63" s="91" t="s">
        <v>65</v>
      </c>
      <c r="F63" s="82" t="s">
        <v>939</v>
      </c>
      <c r="G63" s="85" t="s">
        <v>64</v>
      </c>
      <c r="H63">
        <v>3500</v>
      </c>
    </row>
    <row r="64" spans="1:8" ht="16.5" thickBot="1" x14ac:dyDescent="0.3">
      <c r="A64" s="347">
        <v>20</v>
      </c>
      <c r="B64" s="390">
        <v>5</v>
      </c>
      <c r="C64" s="388" t="s">
        <v>1004</v>
      </c>
      <c r="D64" s="391">
        <v>32863</v>
      </c>
      <c r="E64" s="351" t="s">
        <v>65</v>
      </c>
      <c r="F64" s="355" t="s">
        <v>1003</v>
      </c>
      <c r="G64" s="353" t="s">
        <v>71</v>
      </c>
      <c r="H64">
        <v>3500</v>
      </c>
    </row>
    <row r="65" spans="1:8" ht="15.75" x14ac:dyDescent="0.25">
      <c r="A65" s="78">
        <v>21</v>
      </c>
      <c r="B65" s="79">
        <v>566</v>
      </c>
      <c r="C65" s="87" t="s">
        <v>1002</v>
      </c>
      <c r="D65" s="80">
        <v>29948</v>
      </c>
      <c r="E65" s="91" t="s">
        <v>65</v>
      </c>
      <c r="F65" s="161" t="s">
        <v>1003</v>
      </c>
      <c r="G65" s="81" t="s">
        <v>99</v>
      </c>
      <c r="H65">
        <v>3500</v>
      </c>
    </row>
    <row r="66" spans="1:8" ht="16.5" thickBot="1" x14ac:dyDescent="0.3">
      <c r="A66" s="347">
        <v>22</v>
      </c>
      <c r="B66" s="390">
        <v>55</v>
      </c>
      <c r="C66" s="388" t="s">
        <v>992</v>
      </c>
      <c r="D66" s="391">
        <v>27988</v>
      </c>
      <c r="E66" s="393" t="s">
        <v>65</v>
      </c>
      <c r="F66" s="394"/>
      <c r="G66" s="353" t="s">
        <v>71</v>
      </c>
      <c r="H66">
        <v>3500</v>
      </c>
    </row>
    <row r="67" spans="1:8" ht="15.75" x14ac:dyDescent="0.25">
      <c r="A67" s="78">
        <v>23</v>
      </c>
      <c r="B67" s="325">
        <v>218</v>
      </c>
      <c r="C67" s="87" t="s">
        <v>1000</v>
      </c>
      <c r="D67" s="326">
        <v>30590</v>
      </c>
      <c r="E67" s="329" t="s">
        <v>65</v>
      </c>
      <c r="F67" s="330" t="s">
        <v>1001</v>
      </c>
      <c r="G67" s="85" t="s">
        <v>50</v>
      </c>
      <c r="H67">
        <v>3500</v>
      </c>
    </row>
    <row r="68" spans="1:8" ht="16.5" thickBot="1" x14ac:dyDescent="0.3">
      <c r="A68" s="347">
        <v>24</v>
      </c>
      <c r="B68" s="369">
        <v>14</v>
      </c>
      <c r="C68" s="388" t="s">
        <v>999</v>
      </c>
      <c r="D68" s="397">
        <v>31878</v>
      </c>
      <c r="E68" s="393" t="s">
        <v>65</v>
      </c>
      <c r="F68" s="392" t="s">
        <v>383</v>
      </c>
      <c r="G68" s="392"/>
      <c r="H68">
        <v>3500</v>
      </c>
    </row>
    <row r="69" spans="1:8" ht="15.75" x14ac:dyDescent="0.25">
      <c r="A69" s="78">
        <v>25</v>
      </c>
      <c r="B69" s="83">
        <v>88</v>
      </c>
      <c r="C69" s="87" t="s">
        <v>993</v>
      </c>
      <c r="D69" s="84">
        <v>32352</v>
      </c>
      <c r="E69" s="91" t="s">
        <v>65</v>
      </c>
      <c r="F69" s="82" t="s">
        <v>383</v>
      </c>
      <c r="G69" s="327" t="s">
        <v>71</v>
      </c>
      <c r="H69">
        <v>3500</v>
      </c>
    </row>
    <row r="70" spans="1:8" ht="16.5" thickBot="1" x14ac:dyDescent="0.3">
      <c r="A70" s="347">
        <v>26</v>
      </c>
      <c r="B70" s="390">
        <v>60</v>
      </c>
      <c r="C70" s="388" t="s">
        <v>994</v>
      </c>
      <c r="D70" s="391">
        <v>29795</v>
      </c>
      <c r="E70" s="393" t="s">
        <v>65</v>
      </c>
      <c r="F70" s="394" t="s">
        <v>1017</v>
      </c>
      <c r="G70" s="392" t="s">
        <v>71</v>
      </c>
      <c r="H70">
        <v>3500</v>
      </c>
    </row>
    <row r="71" spans="1:8" ht="15.75" x14ac:dyDescent="0.25">
      <c r="A71" s="78">
        <v>27</v>
      </c>
      <c r="B71" s="83">
        <v>515</v>
      </c>
      <c r="C71" s="87" t="s">
        <v>995</v>
      </c>
      <c r="D71" s="84">
        <v>31036</v>
      </c>
      <c r="E71" s="91" t="s">
        <v>65</v>
      </c>
      <c r="F71" s="82" t="s">
        <v>383</v>
      </c>
      <c r="G71" s="85" t="s">
        <v>64</v>
      </c>
      <c r="H71">
        <v>3500</v>
      </c>
    </row>
    <row r="72" spans="1:8" ht="16.5" thickBot="1" x14ac:dyDescent="0.3">
      <c r="A72" s="347">
        <v>28</v>
      </c>
      <c r="B72" s="348">
        <v>536</v>
      </c>
      <c r="C72" s="388" t="s">
        <v>996</v>
      </c>
      <c r="D72" s="350">
        <v>32042</v>
      </c>
      <c r="E72" s="351" t="s">
        <v>65</v>
      </c>
      <c r="F72" s="355" t="s">
        <v>383</v>
      </c>
      <c r="G72" s="392" t="s">
        <v>997</v>
      </c>
      <c r="H72">
        <v>3500</v>
      </c>
    </row>
    <row r="73" spans="1:8" ht="15.75" x14ac:dyDescent="0.25">
      <c r="A73" s="78">
        <v>29</v>
      </c>
      <c r="B73" s="83">
        <v>604</v>
      </c>
      <c r="C73" s="87" t="s">
        <v>982</v>
      </c>
      <c r="D73" s="84">
        <v>33052</v>
      </c>
      <c r="E73" s="91" t="s">
        <v>65</v>
      </c>
      <c r="F73" s="82" t="s">
        <v>983</v>
      </c>
      <c r="G73" s="81"/>
      <c r="H73">
        <v>3500</v>
      </c>
    </row>
    <row r="74" spans="1:8" ht="16.5" thickBot="1" x14ac:dyDescent="0.3">
      <c r="A74" s="347">
        <v>30</v>
      </c>
      <c r="B74" s="390">
        <v>389</v>
      </c>
      <c r="C74" s="388" t="s">
        <v>980</v>
      </c>
      <c r="D74" s="391">
        <v>32575</v>
      </c>
      <c r="E74" s="351" t="s">
        <v>65</v>
      </c>
      <c r="F74" s="355" t="s">
        <v>981</v>
      </c>
      <c r="G74" s="353"/>
      <c r="H74">
        <v>3500</v>
      </c>
    </row>
    <row r="75" spans="1:8" ht="15.75" x14ac:dyDescent="0.25">
      <c r="A75" s="78">
        <v>31</v>
      </c>
      <c r="B75" s="83">
        <v>247</v>
      </c>
      <c r="C75" s="87" t="s">
        <v>967</v>
      </c>
      <c r="D75" s="84">
        <v>31825</v>
      </c>
      <c r="E75" s="91" t="s">
        <v>65</v>
      </c>
      <c r="F75" s="82" t="s">
        <v>1014</v>
      </c>
      <c r="G75" s="85" t="s">
        <v>71</v>
      </c>
      <c r="H75">
        <v>3500</v>
      </c>
    </row>
    <row r="76" spans="1:8" ht="16.5" thickBot="1" x14ac:dyDescent="0.3">
      <c r="A76" s="347">
        <v>32</v>
      </c>
      <c r="B76" s="371">
        <v>81</v>
      </c>
      <c r="C76" s="388" t="s">
        <v>963</v>
      </c>
      <c r="D76" s="391">
        <v>37200</v>
      </c>
      <c r="E76" s="393" t="s">
        <v>65</v>
      </c>
      <c r="F76" s="394" t="s">
        <v>939</v>
      </c>
      <c r="G76" s="392"/>
      <c r="H76">
        <v>2000</v>
      </c>
    </row>
    <row r="77" spans="1:8" ht="15.75" x14ac:dyDescent="0.25">
      <c r="A77" s="78">
        <v>33</v>
      </c>
      <c r="B77" s="160">
        <v>556</v>
      </c>
      <c r="C77" s="87" t="s">
        <v>991</v>
      </c>
      <c r="D77" s="84">
        <v>31179</v>
      </c>
      <c r="E77" s="92" t="s">
        <v>65</v>
      </c>
      <c r="F77" s="86"/>
      <c r="G77" s="85" t="s">
        <v>120</v>
      </c>
      <c r="H77">
        <v>3500</v>
      </c>
    </row>
    <row r="78" spans="1:8" ht="16.5" thickBot="1" x14ac:dyDescent="0.3">
      <c r="A78" s="347">
        <v>34</v>
      </c>
      <c r="B78" s="390">
        <v>115</v>
      </c>
      <c r="C78" s="388" t="s">
        <v>998</v>
      </c>
      <c r="D78" s="391">
        <v>29253</v>
      </c>
      <c r="E78" s="351" t="s">
        <v>65</v>
      </c>
      <c r="F78" s="355" t="s">
        <v>183</v>
      </c>
      <c r="G78" s="392" t="s">
        <v>683</v>
      </c>
      <c r="H78">
        <v>3500</v>
      </c>
    </row>
    <row r="79" spans="1:8" ht="16.5" thickBot="1" x14ac:dyDescent="0.3">
      <c r="A79" s="347">
        <v>35</v>
      </c>
      <c r="B79" s="390">
        <v>100</v>
      </c>
      <c r="C79" s="388" t="s">
        <v>1006</v>
      </c>
      <c r="D79" s="391">
        <v>33076</v>
      </c>
      <c r="E79" s="351" t="s">
        <v>65</v>
      </c>
      <c r="F79" s="355" t="s">
        <v>1003</v>
      </c>
      <c r="G79" s="392" t="s">
        <v>71</v>
      </c>
      <c r="H79">
        <v>3500</v>
      </c>
    </row>
    <row r="80" spans="1:8" ht="16.5" thickBot="1" x14ac:dyDescent="0.3">
      <c r="A80" s="427" t="s">
        <v>958</v>
      </c>
      <c r="B80" s="428"/>
      <c r="C80" s="428"/>
      <c r="D80" s="428"/>
      <c r="E80" s="428"/>
      <c r="F80" s="428"/>
      <c r="G80" s="429"/>
    </row>
    <row r="81" spans="1:8" ht="15.75" x14ac:dyDescent="0.25">
      <c r="A81" s="78">
        <v>1</v>
      </c>
      <c r="B81" s="79">
        <v>114</v>
      </c>
      <c r="C81" s="87" t="s">
        <v>965</v>
      </c>
      <c r="D81" s="80">
        <v>31585</v>
      </c>
      <c r="E81" s="91" t="s">
        <v>65</v>
      </c>
      <c r="F81" s="161"/>
      <c r="G81" s="81" t="s">
        <v>71</v>
      </c>
      <c r="H81">
        <v>3500</v>
      </c>
    </row>
    <row r="82" spans="1:8" ht="16.5" thickBot="1" x14ac:dyDescent="0.3">
      <c r="A82" s="336">
        <v>2</v>
      </c>
      <c r="B82" s="337">
        <v>404</v>
      </c>
      <c r="C82" s="338" t="s">
        <v>964</v>
      </c>
      <c r="D82" s="339">
        <v>29785</v>
      </c>
      <c r="E82" s="340" t="s">
        <v>65</v>
      </c>
      <c r="F82" s="341" t="s">
        <v>915</v>
      </c>
      <c r="G82" s="342" t="s">
        <v>84</v>
      </c>
      <c r="H82">
        <v>3500</v>
      </c>
    </row>
    <row r="83" spans="1:8" ht="16.5" thickTop="1" x14ac:dyDescent="0.25">
      <c r="A83" s="72"/>
      <c r="B83" s="73"/>
      <c r="C83" s="73"/>
      <c r="D83" s="73"/>
      <c r="E83" s="73"/>
      <c r="F83" s="73"/>
      <c r="G83" s="73"/>
      <c r="H83">
        <f>SUM(H44:H82)</f>
        <v>253000</v>
      </c>
    </row>
    <row r="84" spans="1:8" ht="15.75" customHeight="1" x14ac:dyDescent="0.25">
      <c r="A84" s="414" t="str">
        <f>"Главный судья: _________________ "&amp;'Кон-ты'!F22&amp;""</f>
        <v>Главный судья: _________________ Рябов А.В.</v>
      </c>
      <c r="B84" s="414"/>
      <c r="C84" s="414"/>
      <c r="D84" s="414"/>
      <c r="E84" s="430" t="str">
        <f>"Главный секретарь: _________________ "&amp;'Кон-ты'!F23&amp;""</f>
        <v>Главный секретарь: _________________ Дмитриева А.И.</v>
      </c>
      <c r="F84" s="430"/>
      <c r="G84" s="430"/>
    </row>
  </sheetData>
  <autoFilter ref="B9:G9">
    <sortState ref="B10:J75">
      <sortCondition sortBy="cellColor" ref="C9" dxfId="1"/>
    </sortState>
  </autoFilter>
  <sortState ref="B11:G42">
    <sortCondition ref="B11:B42"/>
  </sortState>
  <mergeCells count="7">
    <mergeCell ref="A84:D84"/>
    <mergeCell ref="A6:E6"/>
    <mergeCell ref="A7:E7"/>
    <mergeCell ref="A10:G10"/>
    <mergeCell ref="A44:G44"/>
    <mergeCell ref="A80:G80"/>
    <mergeCell ref="E84:G84"/>
  </mergeCells>
  <printOptions horizontalCentered="1"/>
  <pageMargins left="0.23622047244094491" right="0.23622047244094491" top="0.15748031496062992" bottom="0.15748031496062992" header="0" footer="0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15" zoomScaleNormal="100" workbookViewId="0">
      <selection activeCell="D49" sqref="D49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  <col min="8" max="8" width="11.140625" bestFit="1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5" t="str">
        <f>('Кон-ты'!F4)&amp;" "&amp;'Кон-ты'!F2&amp;""</f>
        <v xml:space="preserve">КУБОК РОССИИ. Эндуро на мотоциклах - экстрим. Финал 2019 год. </v>
      </c>
      <c r="B6" s="416"/>
      <c r="C6" s="416"/>
      <c r="D6" s="416"/>
      <c r="E6" s="417"/>
      <c r="F6" s="408" t="str">
        <f>'Кон-ты'!F21</f>
        <v>Саратовская область, Вольский район</v>
      </c>
      <c r="G6" s="406">
        <v>2019</v>
      </c>
    </row>
    <row r="7" spans="1:8" ht="16.5" thickTop="1" thickBot="1" x14ac:dyDescent="0.3">
      <c r="A7" s="418" t="s">
        <v>569</v>
      </c>
      <c r="B7" s="419"/>
      <c r="C7" s="419"/>
      <c r="D7" s="419"/>
      <c r="E7" s="420"/>
      <c r="F7" s="404" t="s">
        <v>570</v>
      </c>
      <c r="G7" s="407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405" t="s">
        <v>573</v>
      </c>
      <c r="D9" s="405" t="s">
        <v>43</v>
      </c>
      <c r="E9" s="76" t="s">
        <v>44</v>
      </c>
      <c r="F9" s="405" t="s">
        <v>574</v>
      </c>
      <c r="G9" s="76" t="s">
        <v>35</v>
      </c>
    </row>
    <row r="10" spans="1:8" ht="17.25" thickTop="1" thickBot="1" x14ac:dyDescent="0.3">
      <c r="A10" s="421" t="s">
        <v>956</v>
      </c>
      <c r="B10" s="422"/>
      <c r="C10" s="422"/>
      <c r="D10" s="422"/>
      <c r="E10" s="422"/>
      <c r="F10" s="422"/>
      <c r="G10" s="423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ht="15.75" x14ac:dyDescent="0.25">
      <c r="A44" s="72"/>
      <c r="B44" s="73"/>
      <c r="C44" s="73"/>
      <c r="D44" s="73"/>
      <c r="E44" s="73"/>
      <c r="F44" s="73"/>
      <c r="G44" s="73"/>
      <c r="H44" t="e">
        <f>SUM(#REF!)</f>
        <v>#REF!</v>
      </c>
    </row>
    <row r="45" spans="1:8" ht="15.75" customHeight="1" x14ac:dyDescent="0.25">
      <c r="A45" s="414" t="str">
        <f>"Главный судья: _________________ "&amp;'Кон-ты'!F22&amp;""</f>
        <v>Главный судья: _________________ Рябов А.В.</v>
      </c>
      <c r="B45" s="414"/>
      <c r="C45" s="414"/>
      <c r="D45" s="414"/>
      <c r="E45" s="430" t="str">
        <f>"Главный секретарь: _________________ "&amp;'Кон-ты'!F23&amp;""</f>
        <v>Главный секретарь: _________________ Дмитриева А.И.</v>
      </c>
      <c r="F45" s="430"/>
      <c r="G45" s="430"/>
    </row>
  </sheetData>
  <autoFilter ref="B9:G9">
    <sortState ref="B10:J75">
      <sortCondition sortBy="cellColor" ref="C9" dxfId="0"/>
    </sortState>
  </autoFilter>
  <mergeCells count="5">
    <mergeCell ref="A6:E6"/>
    <mergeCell ref="A7:E7"/>
    <mergeCell ref="A10:G10"/>
    <mergeCell ref="A45:D45"/>
    <mergeCell ref="E45:G45"/>
  </mergeCells>
  <printOptions horizontalCentered="1"/>
  <pageMargins left="0.23622047244094491" right="0.23622047244094491" top="0.15748031496062992" bottom="0.15748031496062992" header="0" footer="0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Z10436"/>
  <sheetViews>
    <sheetView zoomScale="50" zoomScaleNormal="50" zoomScaleSheetLayoutView="40" workbookViewId="0">
      <pane xSplit="5" ySplit="4" topLeftCell="F5" activePane="bottomRight" state="frozen"/>
      <selection pane="topRight" activeCell="E1" sqref="E1"/>
      <selection pane="bottomLeft" activeCell="A5" sqref="A5"/>
      <selection pane="bottomRight" activeCell="A89" sqref="A89:XFD89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15" width="13.5703125" style="6" bestFit="1" customWidth="1"/>
    <col min="16" max="16" width="12.140625" style="6" bestFit="1" customWidth="1"/>
    <col min="17" max="17" width="11.5703125" style="6" customWidth="1"/>
    <col min="18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'Кон-ты'!F19</f>
        <v>04 августа 2018 года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26" ht="23.25" customHeight="1" thickBot="1" x14ac:dyDescent="0.3">
      <c r="A2" s="431" t="s">
        <v>27</v>
      </c>
      <c r="B2" s="434" t="s">
        <v>0</v>
      </c>
      <c r="C2" s="437" t="s">
        <v>1</v>
      </c>
      <c r="D2" s="453" t="s">
        <v>35</v>
      </c>
      <c r="E2" s="440" t="s">
        <v>2</v>
      </c>
      <c r="F2" s="443" t="s">
        <v>3</v>
      </c>
      <c r="G2" s="444"/>
      <c r="H2" s="445"/>
      <c r="I2" s="449" t="s">
        <v>6</v>
      </c>
      <c r="J2" s="444"/>
      <c r="K2" s="450"/>
      <c r="L2" s="456" t="s">
        <v>598</v>
      </c>
      <c r="M2" s="457"/>
      <c r="N2" s="458"/>
      <c r="O2" s="443" t="s">
        <v>32</v>
      </c>
      <c r="P2" s="444"/>
      <c r="Q2" s="445"/>
      <c r="R2" s="472"/>
      <c r="S2" s="472"/>
      <c r="T2" s="472"/>
      <c r="U2" s="434" t="s">
        <v>13</v>
      </c>
      <c r="V2" s="437" t="s">
        <v>14</v>
      </c>
      <c r="W2" s="469" t="s">
        <v>15</v>
      </c>
      <c r="X2" s="462" t="s">
        <v>16</v>
      </c>
      <c r="Y2" s="462" t="s">
        <v>17</v>
      </c>
      <c r="Z2" s="465" t="s">
        <v>18</v>
      </c>
    </row>
    <row r="3" spans="1:26" x14ac:dyDescent="0.25">
      <c r="A3" s="432"/>
      <c r="B3" s="435"/>
      <c r="C3" s="438"/>
      <c r="D3" s="454"/>
      <c r="E3" s="441"/>
      <c r="F3" s="446"/>
      <c r="G3" s="447"/>
      <c r="H3" s="448"/>
      <c r="I3" s="451"/>
      <c r="J3" s="447"/>
      <c r="K3" s="452"/>
      <c r="L3" s="459"/>
      <c r="M3" s="460"/>
      <c r="N3" s="461"/>
      <c r="O3" s="446"/>
      <c r="P3" s="447"/>
      <c r="Q3" s="448"/>
      <c r="R3" s="443" t="s">
        <v>12</v>
      </c>
      <c r="S3" s="468"/>
      <c r="T3" s="445"/>
      <c r="U3" s="435"/>
      <c r="V3" s="438"/>
      <c r="W3" s="470"/>
      <c r="X3" s="463"/>
      <c r="Y3" s="463"/>
      <c r="Z3" s="466"/>
    </row>
    <row r="4" spans="1:26" ht="57" customHeight="1" thickBot="1" x14ac:dyDescent="0.3">
      <c r="A4" s="433"/>
      <c r="B4" s="436"/>
      <c r="C4" s="439"/>
      <c r="D4" s="455"/>
      <c r="E4" s="442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31</v>
      </c>
      <c r="P4" s="235" t="s">
        <v>5</v>
      </c>
      <c r="Q4" s="236" t="s">
        <v>9</v>
      </c>
      <c r="R4" s="234" t="s">
        <v>10</v>
      </c>
      <c r="S4" s="239" t="s">
        <v>11</v>
      </c>
      <c r="T4" s="240" t="s">
        <v>748</v>
      </c>
      <c r="U4" s="436"/>
      <c r="V4" s="439"/>
      <c r="W4" s="471"/>
      <c r="X4" s="464"/>
      <c r="Y4" s="464"/>
      <c r="Z4" s="467"/>
    </row>
    <row r="5" spans="1:26" x14ac:dyDescent="0.25">
      <c r="A5" s="18">
        <v>1</v>
      </c>
      <c r="B5" s="213">
        <v>73</v>
      </c>
      <c r="C5" s="21" t="str">
        <f>VLOOKUP($B5,Спорт!$A:$J,2,FALSE)</f>
        <v>Паршин Дмитрий</v>
      </c>
      <c r="D5" s="164" t="str">
        <f>VLOOKUP($B5,Спорт!$A:$J,5,FALSE)</f>
        <v>Sherco</v>
      </c>
      <c r="E5" s="215" t="s">
        <v>19</v>
      </c>
      <c r="F5" s="241">
        <f>'Кон-ты'!$C$8*1+3/1440</f>
        <v>0.46041666666666664</v>
      </c>
      <c r="G5" s="242">
        <v>0.46041666666666664</v>
      </c>
      <c r="H5" s="243">
        <f t="shared" ref="H5:H21" si="0">IF(G5&lt;F5,ABS(G5-F5),IF(ROUNDUP(G5,8)=ROUNDUP(F5,8),0,ABS((G5-F5))))</f>
        <v>0</v>
      </c>
      <c r="I5" s="244">
        <f t="shared" ref="I5:I21" si="1">G5+ЧР</f>
        <v>0.52986111111111112</v>
      </c>
      <c r="J5" s="242">
        <v>0.52986111111111112</v>
      </c>
      <c r="K5" s="245">
        <f t="shared" ref="K5:K19" si="2">IF(J5&lt;I5,ABS(J5-I5),IF(ROUNDUP(J5,8)=ROUNDUP(I5,8),0,ABS((J5-I5))))</f>
        <v>0</v>
      </c>
      <c r="L5" s="241">
        <f t="shared" ref="L5:L19" si="3">J5+ЧР</f>
        <v>0.59930555555555554</v>
      </c>
      <c r="M5" s="242">
        <v>0.59930555555555554</v>
      </c>
      <c r="N5" s="243">
        <f t="shared" ref="N5:N19" si="4">IF(M5&lt;L5,ABS(M5-L5),IF(ROUNDUP(M5,8)=ROUNDUP(L5,8),0,ABS((M5-L5))))</f>
        <v>0</v>
      </c>
      <c r="O5" s="241">
        <f>M5+'Кон-ты'!$C$9</f>
        <v>0.60972222222222217</v>
      </c>
      <c r="P5" s="242">
        <v>0.60555555555555551</v>
      </c>
      <c r="Q5" s="243">
        <f t="shared" ref="Q5:Q18" si="5">IF(P5&lt;O5,0,IF(ROUNDUP(P5,8)=ROUNDUP(O5,8),0,ABS(P5-O5)))</f>
        <v>0</v>
      </c>
      <c r="R5" s="241" t="s">
        <v>775</v>
      </c>
      <c r="S5" s="245" t="s">
        <v>798</v>
      </c>
      <c r="T5" s="243" t="s">
        <v>793</v>
      </c>
      <c r="U5" s="26">
        <f t="shared" ref="U5:U18" si="6">SUM(H5+K5+N5+Q5)</f>
        <v>0</v>
      </c>
      <c r="V5" s="8">
        <f t="shared" ref="V5:V18" si="7">SUM(R5+S5+T5)</f>
        <v>3.8541666666666663E-3</v>
      </c>
      <c r="W5" s="27"/>
      <c r="X5" s="9">
        <f t="shared" ref="X5:X18" si="8">SUM(U5:W5)</f>
        <v>3.8541666666666663E-3</v>
      </c>
      <c r="Y5" s="14">
        <v>1</v>
      </c>
      <c r="Z5" s="16">
        <f>LOOKUP(Y5,{1,2,3,4,5,6,7,8,9,10,11,12,13,14,15,16,17,18,19,20,21},{25,22,20,18,16,15,14,13,12,11,10,9,8,7,6,5,4,3,2,1,0})</f>
        <v>25</v>
      </c>
    </row>
    <row r="6" spans="1:26" x14ac:dyDescent="0.25">
      <c r="A6" s="19">
        <v>2</v>
      </c>
      <c r="B6" s="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5" t="s">
        <v>19</v>
      </c>
      <c r="F6" s="246">
        <f>'Кон-ты'!$C$8*1+5/1440</f>
        <v>0.46180555555555552</v>
      </c>
      <c r="G6" s="247">
        <v>0.46180555555555552</v>
      </c>
      <c r="H6" s="248">
        <f t="shared" si="0"/>
        <v>0</v>
      </c>
      <c r="I6" s="249">
        <f t="shared" si="1"/>
        <v>0.53125</v>
      </c>
      <c r="J6" s="247">
        <v>0.53125</v>
      </c>
      <c r="K6" s="250">
        <f t="shared" si="2"/>
        <v>0</v>
      </c>
      <c r="L6" s="246">
        <f t="shared" si="3"/>
        <v>0.60069444444444442</v>
      </c>
      <c r="M6" s="247">
        <v>0.60069444444444442</v>
      </c>
      <c r="N6" s="248">
        <f t="shared" si="4"/>
        <v>0</v>
      </c>
      <c r="O6" s="246">
        <f>M6+'Кон-ты'!$C$9</f>
        <v>0.61111111111111105</v>
      </c>
      <c r="P6" s="247">
        <v>0.60972222222222217</v>
      </c>
      <c r="Q6" s="248">
        <f t="shared" si="5"/>
        <v>0</v>
      </c>
      <c r="R6" s="246" t="s">
        <v>758</v>
      </c>
      <c r="S6" s="250" t="s">
        <v>785</v>
      </c>
      <c r="T6" s="248" t="s">
        <v>755</v>
      </c>
      <c r="U6" s="28">
        <f t="shared" si="6"/>
        <v>0</v>
      </c>
      <c r="V6" s="1">
        <f t="shared" si="7"/>
        <v>3.9120370370370377E-3</v>
      </c>
      <c r="W6" s="29"/>
      <c r="X6" s="10">
        <f t="shared" si="8"/>
        <v>3.9120370370370377E-3</v>
      </c>
      <c r="Y6" s="15">
        <v>2</v>
      </c>
      <c r="Z6" s="17">
        <f>LOOKUP(Y6,{1,2,3,4,5,6,7,8,9,10,11,12,13,14,15,16,17,18,19,20,21},{25,22,20,18,16,15,14,13,12,11,10,9,8,7,6,5,4,3,2,1,0})</f>
        <v>22</v>
      </c>
    </row>
    <row r="7" spans="1:26" x14ac:dyDescent="0.25">
      <c r="A7" s="19">
        <v>3</v>
      </c>
      <c r="B7" s="38">
        <v>85</v>
      </c>
      <c r="C7" s="22" t="str">
        <f>VLOOKUP($B7,Спорт!$A:$J,2,FALSE)</f>
        <v>Золотов Дмитрий</v>
      </c>
      <c r="D7" s="165" t="str">
        <f>VLOOKUP($B7,Спорт!$A:$J,5,FALSE)</f>
        <v>Gas Gas</v>
      </c>
      <c r="E7" s="39" t="s">
        <v>19</v>
      </c>
      <c r="F7" s="246">
        <f>'Кон-ты'!$C$8*1+4/1440</f>
        <v>0.46111111111111108</v>
      </c>
      <c r="G7" s="247">
        <v>0.46111111111111108</v>
      </c>
      <c r="H7" s="248">
        <f t="shared" si="0"/>
        <v>0</v>
      </c>
      <c r="I7" s="249">
        <f t="shared" si="1"/>
        <v>0.53055555555555556</v>
      </c>
      <c r="J7" s="247">
        <v>0.53055555555555556</v>
      </c>
      <c r="K7" s="250">
        <f t="shared" si="2"/>
        <v>0</v>
      </c>
      <c r="L7" s="246">
        <f t="shared" si="3"/>
        <v>0.6</v>
      </c>
      <c r="M7" s="247">
        <v>0.6</v>
      </c>
      <c r="N7" s="248">
        <f t="shared" si="4"/>
        <v>0</v>
      </c>
      <c r="O7" s="246">
        <f>M7+'Кон-ты'!$C$9</f>
        <v>0.61041666666666661</v>
      </c>
      <c r="P7" s="247">
        <v>0.61041666666666672</v>
      </c>
      <c r="Q7" s="248">
        <f t="shared" si="5"/>
        <v>0</v>
      </c>
      <c r="R7" s="246" t="s">
        <v>777</v>
      </c>
      <c r="S7" s="250" t="s">
        <v>799</v>
      </c>
      <c r="T7" s="248" t="s">
        <v>771</v>
      </c>
      <c r="U7" s="28">
        <f t="shared" si="6"/>
        <v>0</v>
      </c>
      <c r="V7" s="1">
        <f t="shared" si="7"/>
        <v>3.9351851851851848E-3</v>
      </c>
      <c r="W7" s="29"/>
      <c r="X7" s="10">
        <f t="shared" si="8"/>
        <v>3.9351851851851848E-3</v>
      </c>
      <c r="Y7" s="15">
        <v>3</v>
      </c>
      <c r="Z7" s="17">
        <f>LOOKUP(Y7,{1,2,3,4,5,6,7,8,9,10,11,12,13,14,15,16,17,18,19,20,21},{25,22,20,18,16,15,14,13,12,11,10,9,8,7,6,5,4,3,2,1,0})</f>
        <v>20</v>
      </c>
    </row>
    <row r="8" spans="1:26" x14ac:dyDescent="0.25">
      <c r="A8" s="19">
        <v>4</v>
      </c>
      <c r="B8" s="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5" t="s">
        <v>19</v>
      </c>
      <c r="F8" s="246">
        <f>'Кон-ты'!$C$8*1+2/1440</f>
        <v>0.4597222222222222</v>
      </c>
      <c r="G8" s="247">
        <v>0.4597222222222222</v>
      </c>
      <c r="H8" s="248">
        <f t="shared" si="0"/>
        <v>0</v>
      </c>
      <c r="I8" s="249">
        <f t="shared" si="1"/>
        <v>0.52916666666666667</v>
      </c>
      <c r="J8" s="247">
        <v>0.52916666666666667</v>
      </c>
      <c r="K8" s="250">
        <f t="shared" si="2"/>
        <v>0</v>
      </c>
      <c r="L8" s="246">
        <f t="shared" si="3"/>
        <v>0.59861111111111109</v>
      </c>
      <c r="M8" s="247">
        <v>0.59861111111111109</v>
      </c>
      <c r="N8" s="248">
        <f t="shared" si="4"/>
        <v>0</v>
      </c>
      <c r="O8" s="246">
        <f>M8+'Кон-ты'!$C$9</f>
        <v>0.60902777777777772</v>
      </c>
      <c r="P8" s="247">
        <v>0.61041666666666672</v>
      </c>
      <c r="Q8" s="248">
        <f t="shared" si="5"/>
        <v>1.388888888888995E-3</v>
      </c>
      <c r="R8" s="246" t="s">
        <v>765</v>
      </c>
      <c r="S8" s="250" t="s">
        <v>785</v>
      </c>
      <c r="T8" s="248" t="s">
        <v>827</v>
      </c>
      <c r="U8" s="28">
        <f t="shared" si="6"/>
        <v>1.388888888888995E-3</v>
      </c>
      <c r="V8" s="1">
        <f t="shared" si="7"/>
        <v>3.3912037037037036E-3</v>
      </c>
      <c r="W8" s="29"/>
      <c r="X8" s="10">
        <f t="shared" si="8"/>
        <v>4.7800925925926985E-3</v>
      </c>
      <c r="Y8" s="15">
        <v>4</v>
      </c>
      <c r="Z8" s="17">
        <f>LOOKUP(Y8,{1,2,3,4,5,6,7,8,9,10,11,12,13,14,15,16,17,18,19,20,21},{25,22,20,18,16,15,14,13,12,11,10,9,8,7,6,5,4,3,2,1,0})</f>
        <v>18</v>
      </c>
    </row>
    <row r="9" spans="1:26" x14ac:dyDescent="0.25">
      <c r="A9" s="212">
        <v>5</v>
      </c>
      <c r="B9" s="194">
        <v>555</v>
      </c>
      <c r="C9" s="22" t="str">
        <f>VLOOKUP($B9,Спорт!$A:$J,2,FALSE)</f>
        <v>Камушкин Владимир</v>
      </c>
      <c r="D9" s="165" t="str">
        <f>VLOOKUP($B9,Спорт!$A:$J,5,FALSE)</f>
        <v>Sherco</v>
      </c>
      <c r="E9" s="195" t="s">
        <v>19</v>
      </c>
      <c r="F9" s="246">
        <f>'Кон-ты'!$C$8*1+8/1440</f>
        <v>0.46388888888888885</v>
      </c>
      <c r="G9" s="247">
        <v>0.46388888888888885</v>
      </c>
      <c r="H9" s="248">
        <f t="shared" si="0"/>
        <v>0</v>
      </c>
      <c r="I9" s="249">
        <f t="shared" si="1"/>
        <v>0.53333333333333333</v>
      </c>
      <c r="J9" s="247">
        <v>0.53333333333333333</v>
      </c>
      <c r="K9" s="250">
        <f t="shared" si="2"/>
        <v>0</v>
      </c>
      <c r="L9" s="246">
        <f t="shared" si="3"/>
        <v>0.60277777777777775</v>
      </c>
      <c r="M9" s="247">
        <v>0.60277777777777775</v>
      </c>
      <c r="N9" s="248">
        <f t="shared" si="4"/>
        <v>0</v>
      </c>
      <c r="O9" s="246">
        <f>M9+'Кон-ты'!$C$9</f>
        <v>0.61319444444444438</v>
      </c>
      <c r="P9" s="247">
        <v>0.61041666666666672</v>
      </c>
      <c r="Q9" s="248">
        <f t="shared" si="5"/>
        <v>0</v>
      </c>
      <c r="R9" s="246" t="s">
        <v>780</v>
      </c>
      <c r="S9" s="250" t="s">
        <v>758</v>
      </c>
      <c r="T9" s="248" t="s">
        <v>835</v>
      </c>
      <c r="U9" s="28">
        <f t="shared" si="6"/>
        <v>0</v>
      </c>
      <c r="V9" s="1">
        <f t="shared" si="7"/>
        <v>5.6597222222222222E-3</v>
      </c>
      <c r="W9" s="29"/>
      <c r="X9" s="10">
        <f t="shared" si="8"/>
        <v>5.6597222222222222E-3</v>
      </c>
      <c r="Y9" s="196">
        <v>5</v>
      </c>
      <c r="Z9" s="210">
        <f>LOOKUP(Y9,{1,2,3,4,5,6,7,8,9,10,11,12,13,14,15,16,17,18,19,20,21},{25,22,20,18,16,15,14,13,12,11,10,9,8,7,6,5,4,3,2,1,0})</f>
        <v>16</v>
      </c>
    </row>
    <row r="10" spans="1:26" x14ac:dyDescent="0.25">
      <c r="A10" s="212">
        <v>6</v>
      </c>
      <c r="B10" s="214">
        <v>477</v>
      </c>
      <c r="C10" s="22" t="str">
        <f>VLOOKUP($B10,Спорт!$A:$J,2,FALSE)</f>
        <v>Кодин Александр</v>
      </c>
      <c r="D10" s="165" t="str">
        <f>VLOOKUP($B10,Спорт!$A:$J,5,FALSE)</f>
        <v>Husqvarna</v>
      </c>
      <c r="E10" s="216" t="s">
        <v>19</v>
      </c>
      <c r="F10" s="246">
        <f>'Кон-ты'!$C$8*1+7/1440</f>
        <v>0.46319444444444441</v>
      </c>
      <c r="G10" s="247">
        <v>0.46319444444444441</v>
      </c>
      <c r="H10" s="248">
        <f t="shared" si="0"/>
        <v>0</v>
      </c>
      <c r="I10" s="249">
        <f t="shared" si="1"/>
        <v>0.53263888888888888</v>
      </c>
      <c r="J10" s="247">
        <v>0.53263888888888888</v>
      </c>
      <c r="K10" s="250">
        <f t="shared" si="2"/>
        <v>0</v>
      </c>
      <c r="L10" s="246">
        <f t="shared" si="3"/>
        <v>0.6020833333333333</v>
      </c>
      <c r="M10" s="247">
        <v>0.6020833333333333</v>
      </c>
      <c r="N10" s="248">
        <f t="shared" si="4"/>
        <v>0</v>
      </c>
      <c r="O10" s="246">
        <f>M10+'Кон-ты'!$C$9</f>
        <v>0.61249999999999993</v>
      </c>
      <c r="P10" s="247">
        <v>0.61111111111111105</v>
      </c>
      <c r="Q10" s="248">
        <f t="shared" si="5"/>
        <v>0</v>
      </c>
      <c r="R10" s="246" t="s">
        <v>760</v>
      </c>
      <c r="S10" s="250" t="s">
        <v>801</v>
      </c>
      <c r="T10" s="248" t="s">
        <v>834</v>
      </c>
      <c r="U10" s="28">
        <f t="shared" si="6"/>
        <v>0</v>
      </c>
      <c r="V10" s="1">
        <f t="shared" si="7"/>
        <v>6.5393518518518517E-3</v>
      </c>
      <c r="W10" s="29"/>
      <c r="X10" s="10">
        <f t="shared" si="8"/>
        <v>6.5393518518518517E-3</v>
      </c>
      <c r="Y10" s="208">
        <v>6</v>
      </c>
      <c r="Z10" s="210">
        <f>LOOKUP(Y10,{1,2,3,4,5,6,7,8,9,10,11,12,13,14,15,16,17,18,19,20,21},{25,22,20,18,16,15,14,13,12,11,10,9,8,7,6,5,4,3,2,1,0})</f>
        <v>15</v>
      </c>
    </row>
    <row r="11" spans="1:26" x14ac:dyDescent="0.25">
      <c r="A11" s="212">
        <v>7</v>
      </c>
      <c r="B11" s="214">
        <v>56</v>
      </c>
      <c r="C11" s="22" t="str">
        <f>VLOOKUP($B11,Спорт!$A:$J,2,FALSE)</f>
        <v>Разумов Александр</v>
      </c>
      <c r="D11" s="165" t="str">
        <f>VLOOKUP($B11,Спорт!$A:$J,5,FALSE)</f>
        <v>КТМ</v>
      </c>
      <c r="E11" s="216" t="s">
        <v>19</v>
      </c>
      <c r="F11" s="246">
        <f>'Кон-ты'!$C$8*1+2/1440</f>
        <v>0.4597222222222222</v>
      </c>
      <c r="G11" s="247">
        <v>0.4597222222222222</v>
      </c>
      <c r="H11" s="248">
        <f t="shared" si="0"/>
        <v>0</v>
      </c>
      <c r="I11" s="249">
        <f t="shared" si="1"/>
        <v>0.52916666666666667</v>
      </c>
      <c r="J11" s="247">
        <v>0.52916666666666667</v>
      </c>
      <c r="K11" s="250">
        <f t="shared" si="2"/>
        <v>0</v>
      </c>
      <c r="L11" s="246">
        <f t="shared" si="3"/>
        <v>0.59861111111111109</v>
      </c>
      <c r="M11" s="247">
        <v>0.60069444444444442</v>
      </c>
      <c r="N11" s="248">
        <f t="shared" si="4"/>
        <v>2.0833333333333259E-3</v>
      </c>
      <c r="O11" s="246">
        <f>M11+'Кон-ты'!$C$9</f>
        <v>0.61111111111111105</v>
      </c>
      <c r="P11" s="247">
        <v>0.60486111111111118</v>
      </c>
      <c r="Q11" s="248">
        <f t="shared" si="5"/>
        <v>0</v>
      </c>
      <c r="R11" s="246" t="s">
        <v>758</v>
      </c>
      <c r="S11" s="250" t="s">
        <v>767</v>
      </c>
      <c r="T11" s="248" t="s">
        <v>828</v>
      </c>
      <c r="U11" s="28">
        <f t="shared" si="6"/>
        <v>2.0833333333333259E-3</v>
      </c>
      <c r="V11" s="1">
        <f t="shared" si="7"/>
        <v>6.1921296296296308E-3</v>
      </c>
      <c r="W11" s="29"/>
      <c r="X11" s="10">
        <f t="shared" si="8"/>
        <v>8.2754629629629567E-3</v>
      </c>
      <c r="Y11" s="208">
        <v>7</v>
      </c>
      <c r="Z11" s="210">
        <f>LOOKUP(Y11,{1,2,3,4,5,6,7,8,9,10,11,12,13,14,15,16,17,18,19,20,21},{25,22,20,18,16,15,14,13,12,11,10,9,8,7,6,5,4,3,2,1,0})</f>
        <v>14</v>
      </c>
    </row>
    <row r="12" spans="1:26" x14ac:dyDescent="0.25">
      <c r="A12" s="212">
        <v>8</v>
      </c>
      <c r="B12" s="214">
        <v>114</v>
      </c>
      <c r="C12" s="22" t="str">
        <f>VLOOKUP($B12,Спорт!$A:$J,2,FALSE)</f>
        <v>Ренц Александр</v>
      </c>
      <c r="D12" s="165" t="str">
        <f>VLOOKUP($B12,Спорт!$A:$J,5,FALSE)</f>
        <v>Beta</v>
      </c>
      <c r="E12" s="216" t="s">
        <v>19</v>
      </c>
      <c r="F12" s="246">
        <f>'Кон-ты'!$C$8*1+5/1440</f>
        <v>0.46180555555555552</v>
      </c>
      <c r="G12" s="247">
        <v>0.46180555555555552</v>
      </c>
      <c r="H12" s="248">
        <f t="shared" si="0"/>
        <v>0</v>
      </c>
      <c r="I12" s="249">
        <f t="shared" si="1"/>
        <v>0.53125</v>
      </c>
      <c r="J12" s="247">
        <v>0.53194444444444444</v>
      </c>
      <c r="K12" s="250">
        <f t="shared" si="2"/>
        <v>6.9444444444444198E-4</v>
      </c>
      <c r="L12" s="246">
        <f t="shared" si="3"/>
        <v>0.60138888888888886</v>
      </c>
      <c r="M12" s="247">
        <v>0.60902777777777783</v>
      </c>
      <c r="N12" s="248">
        <f t="shared" si="4"/>
        <v>7.6388888888889728E-3</v>
      </c>
      <c r="O12" s="246">
        <f>M12+'Кон-ты'!$C$9</f>
        <v>0.61944444444444446</v>
      </c>
      <c r="P12" s="247">
        <v>0.61458333333333337</v>
      </c>
      <c r="Q12" s="248">
        <f t="shared" si="5"/>
        <v>0</v>
      </c>
      <c r="R12" s="246" t="s">
        <v>778</v>
      </c>
      <c r="S12" s="250" t="s">
        <v>768</v>
      </c>
      <c r="T12" s="248" t="s">
        <v>831</v>
      </c>
      <c r="U12" s="28">
        <f t="shared" si="6"/>
        <v>8.3333333333334147E-3</v>
      </c>
      <c r="V12" s="1">
        <f t="shared" si="7"/>
        <v>5.4050925925925933E-3</v>
      </c>
      <c r="W12" s="29"/>
      <c r="X12" s="10">
        <f t="shared" si="8"/>
        <v>1.3738425925926008E-2</v>
      </c>
      <c r="Y12" s="208">
        <v>8</v>
      </c>
      <c r="Z12" s="210">
        <f>LOOKUP(Y12,{1,2,3,4,5,6,7,8,9,10,11,12,13,14,15,16,17,18,19,20,21},{25,22,20,18,16,15,14,13,12,11,10,9,8,7,6,5,4,3,2,1,0})</f>
        <v>13</v>
      </c>
    </row>
    <row r="13" spans="1:26" x14ac:dyDescent="0.25">
      <c r="A13" s="212">
        <v>9</v>
      </c>
      <c r="B13" s="214">
        <v>35</v>
      </c>
      <c r="C13" s="22" t="str">
        <f>VLOOKUP($B13,Спорт!$A:$J,2,FALSE)</f>
        <v>Широков Андрей</v>
      </c>
      <c r="D13" s="165" t="str">
        <f>VLOOKUP($B13,Спорт!$A:$J,5,FALSE)</f>
        <v>КТМ</v>
      </c>
      <c r="E13" s="216" t="s">
        <v>19</v>
      </c>
      <c r="F13" s="246">
        <f>'Кон-ты'!$C$8*1+1/1440</f>
        <v>0.45902777777777776</v>
      </c>
      <c r="G13" s="247">
        <v>0.45902777777777776</v>
      </c>
      <c r="H13" s="248">
        <f t="shared" si="0"/>
        <v>0</v>
      </c>
      <c r="I13" s="249">
        <f t="shared" si="1"/>
        <v>0.52847222222222223</v>
      </c>
      <c r="J13" s="247">
        <v>0.52847222222222223</v>
      </c>
      <c r="K13" s="250">
        <f t="shared" si="2"/>
        <v>0</v>
      </c>
      <c r="L13" s="246">
        <f t="shared" si="3"/>
        <v>0.59791666666666665</v>
      </c>
      <c r="M13" s="247">
        <v>0.60416666666666663</v>
      </c>
      <c r="N13" s="248">
        <f t="shared" si="4"/>
        <v>6.2499999999999778E-3</v>
      </c>
      <c r="O13" s="246">
        <f>M13+'Кон-ты'!$C$9</f>
        <v>0.61458333333333326</v>
      </c>
      <c r="P13" s="247">
        <v>0.61041666666666672</v>
      </c>
      <c r="Q13" s="248">
        <f t="shared" si="5"/>
        <v>0</v>
      </c>
      <c r="R13" s="246" t="s">
        <v>774</v>
      </c>
      <c r="S13" s="250" t="s">
        <v>797</v>
      </c>
      <c r="T13" s="248" t="s">
        <v>826</v>
      </c>
      <c r="U13" s="28">
        <f t="shared" si="6"/>
        <v>6.2499999999999778E-3</v>
      </c>
      <c r="V13" s="1">
        <f t="shared" si="7"/>
        <v>1.2766203703703703E-2</v>
      </c>
      <c r="W13" s="29"/>
      <c r="X13" s="10">
        <f t="shared" si="8"/>
        <v>1.9016203703703681E-2</v>
      </c>
      <c r="Y13" s="208">
        <v>9</v>
      </c>
      <c r="Z13" s="210">
        <f>LOOKUP(Y13,{1,2,3,4,5,6,7,8,9,10,11,12,13,14,15,16,17,18,19,20,21},{25,22,20,18,16,15,14,13,12,11,10,9,8,7,6,5,4,3,2,1,0})</f>
        <v>12</v>
      </c>
    </row>
    <row r="14" spans="1:26" x14ac:dyDescent="0.25">
      <c r="A14" s="212">
        <v>10</v>
      </c>
      <c r="B14" s="214">
        <v>77</v>
      </c>
      <c r="C14" s="22" t="str">
        <f>VLOOKUP($B14,Спорт!$A:$J,2,FALSE)</f>
        <v>Сажнев Олег</v>
      </c>
      <c r="D14" s="165" t="str">
        <f>VLOOKUP($B14,Спорт!$A:$J,5,FALSE)</f>
        <v>Husqvarna</v>
      </c>
      <c r="E14" s="216" t="s">
        <v>19</v>
      </c>
      <c r="F14" s="246">
        <f>'Кон-ты'!$C$8*1+3/1440</f>
        <v>0.46041666666666664</v>
      </c>
      <c r="G14" s="247">
        <v>0.46041666666666664</v>
      </c>
      <c r="H14" s="248">
        <f t="shared" si="0"/>
        <v>0</v>
      </c>
      <c r="I14" s="249">
        <f t="shared" si="1"/>
        <v>0.52986111111111112</v>
      </c>
      <c r="J14" s="247">
        <v>0.53194444444444444</v>
      </c>
      <c r="K14" s="250">
        <f t="shared" si="2"/>
        <v>2.0833333333333259E-3</v>
      </c>
      <c r="L14" s="246">
        <f t="shared" si="3"/>
        <v>0.60138888888888886</v>
      </c>
      <c r="M14" s="247">
        <v>0.61805555555555558</v>
      </c>
      <c r="N14" s="248">
        <f t="shared" si="4"/>
        <v>1.6666666666666718E-2</v>
      </c>
      <c r="O14" s="246">
        <f>M14+'Кон-ты'!$C$9</f>
        <v>0.62847222222222221</v>
      </c>
      <c r="P14" s="247">
        <v>0.62638888888888888</v>
      </c>
      <c r="Q14" s="248">
        <f t="shared" si="5"/>
        <v>0</v>
      </c>
      <c r="R14" s="246" t="s">
        <v>776</v>
      </c>
      <c r="S14" s="250" t="s">
        <v>769</v>
      </c>
      <c r="T14" s="248" t="s">
        <v>829</v>
      </c>
      <c r="U14" s="28">
        <f t="shared" si="6"/>
        <v>1.8750000000000044E-2</v>
      </c>
      <c r="V14" s="1">
        <f t="shared" si="7"/>
        <v>5.7407407407407407E-3</v>
      </c>
      <c r="W14" s="29"/>
      <c r="X14" s="10">
        <f t="shared" si="8"/>
        <v>2.4490740740740785E-2</v>
      </c>
      <c r="Y14" s="208">
        <v>10</v>
      </c>
      <c r="Z14" s="210">
        <f>LOOKUP(Y14,{1,2,3,4,5,6,7,8,9,10,11,12,13,14,15,16,17,18,19,20,21},{25,22,20,18,16,15,14,13,12,11,10,9,8,7,6,5,4,3,2,1,0})</f>
        <v>11</v>
      </c>
    </row>
    <row r="15" spans="1:26" x14ac:dyDescent="0.25">
      <c r="A15" s="212">
        <v>11</v>
      </c>
      <c r="B15" s="214">
        <v>224</v>
      </c>
      <c r="C15" s="22" t="str">
        <f>VLOOKUP($B15,Спорт!$A:$J,2,FALSE)</f>
        <v>Печерский Павел</v>
      </c>
      <c r="D15" s="165" t="str">
        <f>VLOOKUP($B15,Спорт!$A:$J,5,FALSE)</f>
        <v>КТМ</v>
      </c>
      <c r="E15" s="216" t="s">
        <v>19</v>
      </c>
      <c r="F15" s="246">
        <f>'Кон-ты'!$C$8*1+6/1440</f>
        <v>0.46249999999999997</v>
      </c>
      <c r="G15" s="247">
        <v>0.46249999999999997</v>
      </c>
      <c r="H15" s="248">
        <f t="shared" si="0"/>
        <v>0</v>
      </c>
      <c r="I15" s="249">
        <f t="shared" si="1"/>
        <v>0.53194444444444444</v>
      </c>
      <c r="J15" s="247">
        <v>0.54722222222222217</v>
      </c>
      <c r="K15" s="250">
        <f t="shared" si="2"/>
        <v>1.5277777777777724E-2</v>
      </c>
      <c r="L15" s="246">
        <f t="shared" si="3"/>
        <v>0.61666666666666659</v>
      </c>
      <c r="M15" s="247">
        <v>0.62291666666666667</v>
      </c>
      <c r="N15" s="248">
        <f t="shared" si="4"/>
        <v>6.2500000000000888E-3</v>
      </c>
      <c r="O15" s="246">
        <f>M15+'Кон-ты'!$C$9</f>
        <v>0.6333333333333333</v>
      </c>
      <c r="P15" s="247">
        <v>0.63194444444444442</v>
      </c>
      <c r="Q15" s="248">
        <f t="shared" si="5"/>
        <v>0</v>
      </c>
      <c r="R15" s="246" t="s">
        <v>762</v>
      </c>
      <c r="S15" s="250" t="s">
        <v>760</v>
      </c>
      <c r="T15" s="248" t="s">
        <v>833</v>
      </c>
      <c r="U15" s="28">
        <f t="shared" si="6"/>
        <v>2.1527777777777812E-2</v>
      </c>
      <c r="V15" s="1">
        <f t="shared" si="7"/>
        <v>5.2430555555555564E-3</v>
      </c>
      <c r="W15" s="29"/>
      <c r="X15" s="10">
        <f t="shared" si="8"/>
        <v>2.6770833333333369E-2</v>
      </c>
      <c r="Y15" s="208">
        <v>11</v>
      </c>
      <c r="Z15" s="210">
        <f>LOOKUP(Y15,{1,2,3,4,5,6,7,8,9,10,11,12,13,14,15,16,17,18,19,20,21},{25,22,20,18,16,15,14,13,12,11,10,9,8,7,6,5,4,3,2,1,0})</f>
        <v>10</v>
      </c>
    </row>
    <row r="16" spans="1:26" x14ac:dyDescent="0.25">
      <c r="A16" s="212">
        <v>12</v>
      </c>
      <c r="B16" s="214">
        <v>8</v>
      </c>
      <c r="C16" s="22" t="str">
        <f>VLOOKUP($B16,Спорт!$A:$J,2,FALSE)</f>
        <v>Шеин Николай</v>
      </c>
      <c r="D16" s="165" t="str">
        <f>VLOOKUP($B16,Спорт!$A:$J,5,FALSE)</f>
        <v>КТМ</v>
      </c>
      <c r="E16" s="216" t="s">
        <v>19</v>
      </c>
      <c r="F16" s="246">
        <f>'Кон-ты'!$C$8</f>
        <v>0.45833333333333331</v>
      </c>
      <c r="G16" s="247">
        <v>0.45833333333333331</v>
      </c>
      <c r="H16" s="248">
        <f t="shared" si="0"/>
        <v>0</v>
      </c>
      <c r="I16" s="249">
        <f t="shared" si="1"/>
        <v>0.52777777777777779</v>
      </c>
      <c r="J16" s="247">
        <v>0.53333333333333333</v>
      </c>
      <c r="K16" s="250">
        <f t="shared" si="2"/>
        <v>5.5555555555555358E-3</v>
      </c>
      <c r="L16" s="246">
        <f t="shared" si="3"/>
        <v>0.60277777777777775</v>
      </c>
      <c r="M16" s="247">
        <v>0.61736111111111114</v>
      </c>
      <c r="N16" s="248">
        <f t="shared" si="4"/>
        <v>1.4583333333333393E-2</v>
      </c>
      <c r="O16" s="246">
        <f>M16+'Кон-ты'!$C$9</f>
        <v>0.62777777777777777</v>
      </c>
      <c r="P16" s="247">
        <v>0.62291666666666667</v>
      </c>
      <c r="Q16" s="248">
        <f t="shared" si="5"/>
        <v>0</v>
      </c>
      <c r="R16" s="246" t="s">
        <v>768</v>
      </c>
      <c r="S16" s="250" t="s">
        <v>795</v>
      </c>
      <c r="T16" s="248" t="s">
        <v>824</v>
      </c>
      <c r="U16" s="28">
        <f t="shared" si="6"/>
        <v>2.0138888888888928E-2</v>
      </c>
      <c r="V16" s="1">
        <f t="shared" si="7"/>
        <v>7.013888888888889E-3</v>
      </c>
      <c r="W16" s="29"/>
      <c r="X16" s="10">
        <f t="shared" si="8"/>
        <v>2.7152777777777817E-2</v>
      </c>
      <c r="Y16" s="208">
        <v>12</v>
      </c>
      <c r="Z16" s="210">
        <f>LOOKUP(Y16,{1,2,3,4,5,6,7,8,9,10,11,12,13,14,15,16,17,18,19,20,21},{25,22,20,18,16,15,14,13,12,11,10,9,8,7,6,5,4,3,2,1,0})</f>
        <v>9</v>
      </c>
    </row>
    <row r="17" spans="1:26" x14ac:dyDescent="0.25">
      <c r="A17" s="212">
        <v>13</v>
      </c>
      <c r="B17" s="214">
        <v>139</v>
      </c>
      <c r="C17" s="22" t="str">
        <f>VLOOKUP($B17,Спорт!$A:$J,2,FALSE)</f>
        <v>Демихов Тимофей</v>
      </c>
      <c r="D17" s="165" t="str">
        <f>VLOOKUP($B17,Спорт!$A:$J,5,FALSE)</f>
        <v>Husqvarna</v>
      </c>
      <c r="E17" s="216" t="s">
        <v>19</v>
      </c>
      <c r="F17" s="246">
        <f>'Кон-ты'!$C$8*1+6/1440</f>
        <v>0.46249999999999997</v>
      </c>
      <c r="G17" s="247">
        <v>0.46249999999999997</v>
      </c>
      <c r="H17" s="248">
        <f t="shared" si="0"/>
        <v>0</v>
      </c>
      <c r="I17" s="249">
        <f t="shared" si="1"/>
        <v>0.53194444444444444</v>
      </c>
      <c r="J17" s="247">
        <v>0.54861111111111105</v>
      </c>
      <c r="K17" s="250">
        <f t="shared" si="2"/>
        <v>1.6666666666666607E-2</v>
      </c>
      <c r="L17" s="246">
        <f t="shared" si="3"/>
        <v>0.61805555555555547</v>
      </c>
      <c r="M17" s="247">
        <v>0.63055555555555554</v>
      </c>
      <c r="N17" s="248">
        <f t="shared" si="4"/>
        <v>1.2500000000000067E-2</v>
      </c>
      <c r="O17" s="246">
        <f>M17+'Кон-ты'!$C$9</f>
        <v>0.64097222222222217</v>
      </c>
      <c r="P17" s="247">
        <v>0.63958333333333328</v>
      </c>
      <c r="Q17" s="248">
        <f t="shared" si="5"/>
        <v>0</v>
      </c>
      <c r="R17" s="246" t="s">
        <v>779</v>
      </c>
      <c r="S17" s="250" t="s">
        <v>800</v>
      </c>
      <c r="T17" s="248" t="s">
        <v>832</v>
      </c>
      <c r="U17" s="28">
        <f t="shared" si="6"/>
        <v>2.9166666666666674E-2</v>
      </c>
      <c r="V17" s="1">
        <f t="shared" si="7"/>
        <v>7.1990740740740747E-3</v>
      </c>
      <c r="W17" s="29"/>
      <c r="X17" s="10">
        <f t="shared" si="8"/>
        <v>3.6365740740740747E-2</v>
      </c>
      <c r="Y17" s="208">
        <v>13</v>
      </c>
      <c r="Z17" s="210">
        <f>LOOKUP(Y17,{1,2,3,4,5,6,7,8,9,10,11,12,13,14,15,16,17,18,19,20,21},{25,22,20,18,16,15,14,13,12,11,10,9,8,7,6,5,4,3,2,1,0})</f>
        <v>8</v>
      </c>
    </row>
    <row r="18" spans="1:26" x14ac:dyDescent="0.25">
      <c r="A18" s="212">
        <v>14</v>
      </c>
      <c r="B18" s="214">
        <v>96</v>
      </c>
      <c r="C18" s="22" t="str">
        <f>VLOOKUP($B18,Спорт!$A:$J,2,FALSE)</f>
        <v>Самойлов Александр</v>
      </c>
      <c r="D18" s="165" t="str">
        <f>VLOOKUP($B18,Спорт!$A:$J,5,FALSE)</f>
        <v>Husaberg</v>
      </c>
      <c r="E18" s="216" t="s">
        <v>19</v>
      </c>
      <c r="F18" s="246">
        <f>'Кон-ты'!$C$8*1+4/1440</f>
        <v>0.46111111111111108</v>
      </c>
      <c r="G18" s="247">
        <v>0.46111111111111108</v>
      </c>
      <c r="H18" s="248">
        <f t="shared" si="0"/>
        <v>0</v>
      </c>
      <c r="I18" s="249">
        <f t="shared" si="1"/>
        <v>0.53055555555555556</v>
      </c>
      <c r="J18" s="247">
        <v>0.5493055555555556</v>
      </c>
      <c r="K18" s="250">
        <f t="shared" si="2"/>
        <v>1.8750000000000044E-2</v>
      </c>
      <c r="L18" s="246">
        <f t="shared" si="3"/>
        <v>0.61875000000000002</v>
      </c>
      <c r="M18" s="247">
        <v>0.64097222222222217</v>
      </c>
      <c r="N18" s="248">
        <f t="shared" si="4"/>
        <v>2.2222222222222143E-2</v>
      </c>
      <c r="O18" s="246">
        <f>M18+'Кон-ты'!$C$9</f>
        <v>0.6513888888888888</v>
      </c>
      <c r="P18" s="247">
        <v>0.64861111111111114</v>
      </c>
      <c r="Q18" s="248">
        <f t="shared" si="5"/>
        <v>0</v>
      </c>
      <c r="R18" s="246" t="s">
        <v>770</v>
      </c>
      <c r="S18" s="250" t="s">
        <v>794</v>
      </c>
      <c r="T18" s="248" t="s">
        <v>830</v>
      </c>
      <c r="U18" s="28">
        <f t="shared" si="6"/>
        <v>4.0972222222222188E-2</v>
      </c>
      <c r="V18" s="1">
        <f t="shared" si="7"/>
        <v>5.6481481481481487E-3</v>
      </c>
      <c r="W18" s="29"/>
      <c r="X18" s="10">
        <f t="shared" si="8"/>
        <v>4.662037037037034E-2</v>
      </c>
      <c r="Y18" s="208">
        <v>14</v>
      </c>
      <c r="Z18" s="210">
        <f>LOOKUP(Y18,{1,2,3,4,5,6,7,8,9,10,11,12,13,14,15,16,17,18,19,20,21},{25,22,20,18,16,15,14,13,12,11,10,9,8,7,6,5,4,3,2,1,0})</f>
        <v>7</v>
      </c>
    </row>
    <row r="19" spans="1:26" x14ac:dyDescent="0.25">
      <c r="A19" s="212">
        <v>15</v>
      </c>
      <c r="B19" s="214">
        <v>23</v>
      </c>
      <c r="C19" s="22" t="str">
        <f>VLOOKUP($B19,Спорт!$A:$J,2,FALSE)</f>
        <v>Данилов Дмитрий</v>
      </c>
      <c r="D19" s="165" t="str">
        <f>VLOOKUP($B19,Спорт!$A:$J,5,FALSE)</f>
        <v>Husqvarna</v>
      </c>
      <c r="E19" s="216" t="s">
        <v>19</v>
      </c>
      <c r="F19" s="246">
        <f>'Кон-ты'!$C$8</f>
        <v>0.45833333333333331</v>
      </c>
      <c r="G19" s="247">
        <v>0.45833333333333331</v>
      </c>
      <c r="H19" s="248">
        <f t="shared" si="0"/>
        <v>0</v>
      </c>
      <c r="I19" s="249">
        <f t="shared" si="1"/>
        <v>0.52777777777777779</v>
      </c>
      <c r="J19" s="247">
        <v>0.55277777777777781</v>
      </c>
      <c r="K19" s="250">
        <f t="shared" si="2"/>
        <v>2.5000000000000022E-2</v>
      </c>
      <c r="L19" s="246">
        <f t="shared" si="3"/>
        <v>0.62222222222222223</v>
      </c>
      <c r="M19" s="247">
        <v>0.64652777777777781</v>
      </c>
      <c r="N19" s="248">
        <f t="shared" si="4"/>
        <v>2.430555555555558E-2</v>
      </c>
      <c r="O19" s="246">
        <f>M19+'Кон-ты'!$C$9</f>
        <v>0.65694444444444444</v>
      </c>
      <c r="P19" s="247" t="s">
        <v>576</v>
      </c>
      <c r="Q19" s="248"/>
      <c r="R19" s="246" t="s">
        <v>773</v>
      </c>
      <c r="S19" s="250" t="s">
        <v>796</v>
      </c>
      <c r="T19" s="248" t="s">
        <v>825</v>
      </c>
      <c r="U19" s="28"/>
      <c r="V19" s="1"/>
      <c r="W19" s="29"/>
      <c r="X19" s="10"/>
      <c r="Y19" s="208"/>
      <c r="Z19" s="210"/>
    </row>
    <row r="20" spans="1:26" x14ac:dyDescent="0.25">
      <c r="A20" s="212">
        <v>16</v>
      </c>
      <c r="B20" s="214">
        <v>32</v>
      </c>
      <c r="C20" s="22" t="str">
        <f>VLOOKUP($B20,Спорт!$A:$J,2,FALSE)</f>
        <v>Пустошкин Дан</v>
      </c>
      <c r="D20" s="165" t="str">
        <f>VLOOKUP($B20,Спорт!$A:$J,5,FALSE)</f>
        <v>Gas Gas</v>
      </c>
      <c r="E20" s="216" t="s">
        <v>19</v>
      </c>
      <c r="F20" s="246">
        <f>'Кон-ты'!$C$8*1+1/1440</f>
        <v>0.45902777777777776</v>
      </c>
      <c r="G20" s="247">
        <v>0.45902777777777776</v>
      </c>
      <c r="H20" s="248">
        <f t="shared" si="0"/>
        <v>0</v>
      </c>
      <c r="I20" s="249">
        <f t="shared" si="1"/>
        <v>0.52847222222222223</v>
      </c>
      <c r="J20" s="247" t="s">
        <v>576</v>
      </c>
      <c r="K20" s="250"/>
      <c r="L20" s="246"/>
      <c r="M20" s="247"/>
      <c r="N20" s="248"/>
      <c r="O20" s="246"/>
      <c r="P20" s="247"/>
      <c r="Q20" s="248"/>
      <c r="R20" s="246"/>
      <c r="S20" s="250"/>
      <c r="T20" s="248"/>
      <c r="U20" s="28"/>
      <c r="V20" s="1"/>
      <c r="W20" s="29"/>
      <c r="X20" s="10"/>
      <c r="Y20" s="208"/>
      <c r="Z20" s="210"/>
    </row>
    <row r="21" spans="1:26" x14ac:dyDescent="0.25">
      <c r="A21" s="212">
        <v>17</v>
      </c>
      <c r="B21" s="214">
        <v>450</v>
      </c>
      <c r="C21" s="22" t="str">
        <f>VLOOKUP($B21,Спорт!$A:$J,2,FALSE)</f>
        <v>Королев Владимир</v>
      </c>
      <c r="D21" s="165" t="str">
        <f>VLOOKUP($B21,Спорт!$A:$J,5,FALSE)</f>
        <v>КТМ</v>
      </c>
      <c r="E21" s="216" t="s">
        <v>19</v>
      </c>
      <c r="F21" s="246">
        <f>'Кон-ты'!$C$8*1+7/1440</f>
        <v>0.46319444444444441</v>
      </c>
      <c r="G21" s="247">
        <v>0.46319444444444441</v>
      </c>
      <c r="H21" s="248">
        <f t="shared" si="0"/>
        <v>0</v>
      </c>
      <c r="I21" s="249">
        <f t="shared" si="1"/>
        <v>0.53263888888888888</v>
      </c>
      <c r="J21" s="247" t="s">
        <v>576</v>
      </c>
      <c r="K21" s="250"/>
      <c r="L21" s="246"/>
      <c r="M21" s="247"/>
      <c r="N21" s="248"/>
      <c r="O21" s="246"/>
      <c r="P21" s="247"/>
      <c r="Q21" s="248"/>
      <c r="R21" s="246"/>
      <c r="S21" s="250"/>
      <c r="T21" s="248"/>
      <c r="U21" s="28"/>
      <c r="V21" s="1"/>
      <c r="W21" s="29"/>
      <c r="X21" s="10"/>
      <c r="Y21" s="208"/>
      <c r="Z21" s="210"/>
    </row>
    <row r="22" spans="1:26" s="252" customFormat="1" ht="11.25" customHeight="1" thickBot="1" x14ac:dyDescent="0.3">
      <c r="D22" s="253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</row>
    <row r="23" spans="1:26" x14ac:dyDescent="0.25">
      <c r="A23" s="14">
        <v>1</v>
      </c>
      <c r="B23" s="213">
        <v>313</v>
      </c>
      <c r="C23" s="21" t="str">
        <f>VLOOKUP($B23,Спорт!$A:$J,2,FALSE)</f>
        <v>Миронов Данила</v>
      </c>
      <c r="D23" s="164" t="str">
        <f>VLOOKUP($B23,Спорт!$A:$J,5,FALSE)</f>
        <v>Sherco</v>
      </c>
      <c r="E23" s="215" t="s">
        <v>29</v>
      </c>
      <c r="F23" s="241">
        <f>'Кон-ты'!$C$8*1+11/1440</f>
        <v>0.46597222222222218</v>
      </c>
      <c r="G23" s="242">
        <v>0.46597222222222218</v>
      </c>
      <c r="H23" s="243">
        <f t="shared" ref="H23:H31" si="9">IF(G23&lt;F23,ABS(G23-F23),IF(ROUNDUP(G23,8)=ROUNDUP(F23,8),0,ABS((G23-F23))))</f>
        <v>0</v>
      </c>
      <c r="I23" s="244">
        <f t="shared" ref="I23:I31" si="10">G23+ЧР</f>
        <v>0.53541666666666665</v>
      </c>
      <c r="J23" s="242">
        <v>0.53541666666666665</v>
      </c>
      <c r="K23" s="245">
        <f t="shared" ref="K23:K30" si="11">IF(J23&lt;I23,ABS(J23-I23),IF(ROUNDUP(J23,8)=ROUNDUP(I23,8),0,ABS((J23-I23))))</f>
        <v>0</v>
      </c>
      <c r="L23" s="241">
        <f t="shared" ref="L23:L30" si="12">J23+ЧР</f>
        <v>0.60486111111111107</v>
      </c>
      <c r="M23" s="242">
        <v>0.60486111111111118</v>
      </c>
      <c r="N23" s="243">
        <f t="shared" ref="N23:N29" si="13">IF(M23&lt;L23,ABS(M23-L23),IF(ROUNDUP(M23,8)=ROUNDUP(L23,8),0,ABS((M23-L23))))</f>
        <v>0</v>
      </c>
      <c r="O23" s="241">
        <f>M23+'Кон-ты'!$C$9</f>
        <v>0.61527777777777781</v>
      </c>
      <c r="P23" s="242">
        <v>0.60972222222222217</v>
      </c>
      <c r="Q23" s="243">
        <f t="shared" ref="Q23:Q28" si="14">IF(P23&lt;O23,0,IF(ROUNDUP(P23,8)=ROUNDUP(O23,8),0,ABS(P23-O23)))</f>
        <v>0</v>
      </c>
      <c r="R23" s="241" t="s">
        <v>758</v>
      </c>
      <c r="S23" s="245" t="s">
        <v>785</v>
      </c>
      <c r="T23" s="243" t="s">
        <v>809</v>
      </c>
      <c r="U23" s="26">
        <f t="shared" ref="U23:U28" si="15">SUM(H23+K23+N23+Q23)</f>
        <v>0</v>
      </c>
      <c r="V23" s="8">
        <f t="shared" ref="V23:V28" si="16">SUM(R23+S23+T23)</f>
        <v>4.7106481481481478E-3</v>
      </c>
      <c r="W23" s="27"/>
      <c r="X23" s="9">
        <f t="shared" ref="X23:X28" si="17">SUM(U23:W23)</f>
        <v>4.7106481481481478E-3</v>
      </c>
      <c r="Y23" s="35">
        <v>1</v>
      </c>
      <c r="Z23" s="16">
        <f>LOOKUP(Y23,{1,2,3,4,5,6,7,8,9,10,11,12,13,14,15,16,17,18,19,20,21},{25,22,20,18,16,15,14,13,12,11,10,9,8,7,6,5,4,3,2,1,0})</f>
        <v>25</v>
      </c>
    </row>
    <row r="24" spans="1:26" x14ac:dyDescent="0.25">
      <c r="A24" s="15">
        <v>2</v>
      </c>
      <c r="B24" s="214">
        <v>5</v>
      </c>
      <c r="C24" s="22" t="str">
        <f>VLOOKUP($B24,Спорт!$A:$J,2,FALSE)</f>
        <v>Завгородний Максим</v>
      </c>
      <c r="D24" s="165" t="str">
        <f>VLOOKUP($B24,Спорт!$A:$J,5,FALSE)</f>
        <v>КТМ</v>
      </c>
      <c r="E24" s="216" t="s">
        <v>29</v>
      </c>
      <c r="F24" s="246">
        <f>'Кон-ты'!$C$8*1+8/1440</f>
        <v>0.46388888888888885</v>
      </c>
      <c r="G24" s="247">
        <v>0.46388888888888885</v>
      </c>
      <c r="H24" s="248">
        <f t="shared" si="9"/>
        <v>0</v>
      </c>
      <c r="I24" s="249">
        <f t="shared" si="10"/>
        <v>0.53333333333333333</v>
      </c>
      <c r="J24" s="247">
        <v>0.53333333333333333</v>
      </c>
      <c r="K24" s="250">
        <f t="shared" si="11"/>
        <v>0</v>
      </c>
      <c r="L24" s="246">
        <f t="shared" si="12"/>
        <v>0.60277777777777775</v>
      </c>
      <c r="M24" s="247">
        <v>0.60347222222222219</v>
      </c>
      <c r="N24" s="248">
        <f t="shared" si="13"/>
        <v>6.9444444444444198E-4</v>
      </c>
      <c r="O24" s="246">
        <f>M24+'Кон-ты'!$C$9</f>
        <v>0.61388888888888882</v>
      </c>
      <c r="P24" s="247">
        <v>0.60486111111111118</v>
      </c>
      <c r="Q24" s="248">
        <f t="shared" si="14"/>
        <v>0</v>
      </c>
      <c r="R24" s="246" t="s">
        <v>754</v>
      </c>
      <c r="S24" s="250" t="s">
        <v>768</v>
      </c>
      <c r="T24" s="248" t="s">
        <v>806</v>
      </c>
      <c r="U24" s="28">
        <f t="shared" si="15"/>
        <v>6.9444444444444198E-4</v>
      </c>
      <c r="V24" s="1">
        <f t="shared" si="16"/>
        <v>7.3495370370370364E-3</v>
      </c>
      <c r="W24" s="29"/>
      <c r="X24" s="10">
        <f t="shared" si="17"/>
        <v>8.0439814814814783E-3</v>
      </c>
      <c r="Y24" s="36">
        <v>2</v>
      </c>
      <c r="Z24" s="17">
        <f>LOOKUP(Y24,{1,2,3,4,5,6,7,8,9,10,11,12,13,14,15,16,17,18,19,20,21},{25,22,20,18,16,15,14,13,12,11,10,9,8,7,6,5,4,3,2,1,0})</f>
        <v>22</v>
      </c>
    </row>
    <row r="25" spans="1:26" x14ac:dyDescent="0.25">
      <c r="A25" s="15">
        <v>3</v>
      </c>
      <c r="B25" s="24">
        <v>248</v>
      </c>
      <c r="C25" s="22" t="str">
        <f>VLOOKUP($B25,Спорт!$A:$J,2,FALSE)</f>
        <v>Горматько Максим</v>
      </c>
      <c r="D25" s="165" t="str">
        <f>VLOOKUP($B25,Спорт!$A:$J,5,FALSE)</f>
        <v>КТМ</v>
      </c>
      <c r="E25" s="25" t="s">
        <v>29</v>
      </c>
      <c r="F25" s="246">
        <f>'Кон-ты'!$C$8*1+10/1440</f>
        <v>0.46527777777777773</v>
      </c>
      <c r="G25" s="247">
        <v>0.46527777777777773</v>
      </c>
      <c r="H25" s="248">
        <f t="shared" si="9"/>
        <v>0</v>
      </c>
      <c r="I25" s="249">
        <f t="shared" si="10"/>
        <v>0.53472222222222221</v>
      </c>
      <c r="J25" s="247">
        <v>0.53541666666666665</v>
      </c>
      <c r="K25" s="250">
        <f t="shared" si="11"/>
        <v>6.9444444444444198E-4</v>
      </c>
      <c r="L25" s="246">
        <f t="shared" si="12"/>
        <v>0.60486111111111107</v>
      </c>
      <c r="M25" s="247">
        <v>0.60972222222222217</v>
      </c>
      <c r="N25" s="248">
        <f t="shared" si="13"/>
        <v>4.8611111111110938E-3</v>
      </c>
      <c r="O25" s="246">
        <f>M25+'Кон-ты'!$C$9</f>
        <v>0.6201388888888888</v>
      </c>
      <c r="P25" s="247">
        <v>0.61875000000000002</v>
      </c>
      <c r="Q25" s="248">
        <f t="shared" si="14"/>
        <v>0</v>
      </c>
      <c r="R25" s="246" t="s">
        <v>757</v>
      </c>
      <c r="S25" s="250" t="s">
        <v>764</v>
      </c>
      <c r="T25" s="248" t="s">
        <v>808</v>
      </c>
      <c r="U25" s="28">
        <f t="shared" si="15"/>
        <v>5.5555555555555358E-3</v>
      </c>
      <c r="V25" s="1">
        <f t="shared" si="16"/>
        <v>9.2476851851851834E-3</v>
      </c>
      <c r="W25" s="29"/>
      <c r="X25" s="10">
        <f t="shared" si="17"/>
        <v>1.4803240740740719E-2</v>
      </c>
      <c r="Y25" s="36">
        <v>3</v>
      </c>
      <c r="Z25" s="17">
        <f>LOOKUP(Y25,{1,2,3,4,5,6,7,8,9,10,11,12,13,14,15,16,17,18,19,20,21},{25,22,20,18,16,15,14,13,12,11,10,9,8,7,6,5,4,3,2,1,0})</f>
        <v>20</v>
      </c>
    </row>
    <row r="26" spans="1:26" x14ac:dyDescent="0.25">
      <c r="A26" s="15">
        <v>4</v>
      </c>
      <c r="B26" s="20">
        <v>515</v>
      </c>
      <c r="C26" s="22" t="str">
        <f>VLOOKUP($B26,Спорт!$A:$J,2,FALSE)</f>
        <v>Неграшов Артем</v>
      </c>
      <c r="D26" s="165" t="str">
        <f>VLOOKUP($B26,Спорт!$A:$J,5,FALSE)</f>
        <v>КТМ</v>
      </c>
      <c r="E26" s="25" t="s">
        <v>29</v>
      </c>
      <c r="F26" s="246">
        <f>'Кон-ты'!$C$8*1+11/1440</f>
        <v>0.46597222222222218</v>
      </c>
      <c r="G26" s="247">
        <v>0.46597222222222218</v>
      </c>
      <c r="H26" s="248">
        <f t="shared" si="9"/>
        <v>0</v>
      </c>
      <c r="I26" s="249">
        <f t="shared" si="10"/>
        <v>0.53541666666666665</v>
      </c>
      <c r="J26" s="247">
        <v>0.53680555555555554</v>
      </c>
      <c r="K26" s="250">
        <f t="shared" si="11"/>
        <v>1.388888888888884E-3</v>
      </c>
      <c r="L26" s="246">
        <f t="shared" si="12"/>
        <v>0.60624999999999996</v>
      </c>
      <c r="M26" s="247">
        <v>0.61319444444444449</v>
      </c>
      <c r="N26" s="248">
        <f t="shared" si="13"/>
        <v>6.9444444444445308E-3</v>
      </c>
      <c r="O26" s="246">
        <f>M26+'Кон-ты'!$C$9</f>
        <v>0.62361111111111112</v>
      </c>
      <c r="P26" s="247">
        <v>0.61736111111111114</v>
      </c>
      <c r="Q26" s="248">
        <f t="shared" si="14"/>
        <v>0</v>
      </c>
      <c r="R26" s="246" t="s">
        <v>759</v>
      </c>
      <c r="S26" s="250" t="s">
        <v>786</v>
      </c>
      <c r="T26" s="248" t="s">
        <v>810</v>
      </c>
      <c r="U26" s="28">
        <f t="shared" si="15"/>
        <v>8.3333333333334147E-3</v>
      </c>
      <c r="V26" s="1">
        <f t="shared" si="16"/>
        <v>8.819444444444444E-3</v>
      </c>
      <c r="W26" s="29"/>
      <c r="X26" s="10">
        <f t="shared" si="17"/>
        <v>1.7152777777777857E-2</v>
      </c>
      <c r="Y26" s="36">
        <v>4</v>
      </c>
      <c r="Z26" s="17">
        <f>LOOKUP(Y26,{1,2,3,4,5,6,7,8,9,10,11,12,13,14,15,16,17,18,19,20,21},{25,22,20,18,16,15,14,13,12,11,10,9,8,7,6,5,4,3,2,1,0})</f>
        <v>18</v>
      </c>
    </row>
    <row r="27" spans="1:26" x14ac:dyDescent="0.25">
      <c r="A27" s="15">
        <v>5</v>
      </c>
      <c r="B27" s="20">
        <v>75</v>
      </c>
      <c r="C27" s="22" t="str">
        <f>VLOOKUP($B27,Спорт!$A:$J,2,FALSE)</f>
        <v>Олейников Валерий</v>
      </c>
      <c r="D27" s="165" t="str">
        <f>VLOOKUP($B27,Спорт!$A:$J,5,FALSE)</f>
        <v>Husqvarna</v>
      </c>
      <c r="E27" s="25" t="s">
        <v>29</v>
      </c>
      <c r="F27" s="246">
        <f>'Кон-ты'!$C$8*1+9/1440</f>
        <v>0.46458333333333329</v>
      </c>
      <c r="G27" s="247">
        <v>0.46458333333333329</v>
      </c>
      <c r="H27" s="248">
        <f t="shared" si="9"/>
        <v>0</v>
      </c>
      <c r="I27" s="249">
        <f t="shared" si="10"/>
        <v>0.53402777777777777</v>
      </c>
      <c r="J27" s="247">
        <v>0.53611111111111109</v>
      </c>
      <c r="K27" s="250">
        <f t="shared" si="11"/>
        <v>2.0833333333333259E-3</v>
      </c>
      <c r="L27" s="246">
        <f t="shared" si="12"/>
        <v>0.60555555555555551</v>
      </c>
      <c r="M27" s="247">
        <v>0.6118055555555556</v>
      </c>
      <c r="N27" s="248">
        <f t="shared" si="13"/>
        <v>6.2500000000000888E-3</v>
      </c>
      <c r="O27" s="246">
        <f>M27+'Кон-ты'!$C$9</f>
        <v>0.62222222222222223</v>
      </c>
      <c r="P27" s="247">
        <v>0.62569444444444444</v>
      </c>
      <c r="Q27" s="248">
        <f t="shared" si="14"/>
        <v>3.4722222222222099E-3</v>
      </c>
      <c r="R27" s="246" t="s">
        <v>755</v>
      </c>
      <c r="S27" s="250" t="s">
        <v>783</v>
      </c>
      <c r="T27" s="248" t="s">
        <v>807</v>
      </c>
      <c r="U27" s="28">
        <f t="shared" si="15"/>
        <v>1.1805555555555625E-2</v>
      </c>
      <c r="V27" s="1">
        <f t="shared" si="16"/>
        <v>9.0509259259259258E-3</v>
      </c>
      <c r="W27" s="29"/>
      <c r="X27" s="10">
        <f t="shared" si="17"/>
        <v>2.0856481481481552E-2</v>
      </c>
      <c r="Y27" s="36">
        <v>5</v>
      </c>
      <c r="Z27" s="17">
        <f>LOOKUP(Y27,{1,2,3,4,5,6,7,8,9,10,11,12,13,14,15,16,17,18,19,20,21},{25,22,20,18,16,15,14,13,12,11,10,9,8,7,6,5,4,3,2,1,0})</f>
        <v>16</v>
      </c>
    </row>
    <row r="28" spans="1:26" x14ac:dyDescent="0.25">
      <c r="A28" s="15">
        <v>6</v>
      </c>
      <c r="B28" s="20">
        <v>535</v>
      </c>
      <c r="C28" s="22" t="str">
        <f>VLOOKUP($B28,Спорт!$A:$J,2,FALSE)</f>
        <v>Шевкопляс Владимир</v>
      </c>
      <c r="D28" s="165" t="str">
        <f>VLOOKUP($B28,Спорт!$A:$J,5,FALSE)</f>
        <v>КТМ</v>
      </c>
      <c r="E28" s="25" t="s">
        <v>29</v>
      </c>
      <c r="F28" s="246">
        <f>'Кон-ты'!$C$8*1+12/1440</f>
        <v>0.46666666666666667</v>
      </c>
      <c r="G28" s="247">
        <v>0.46666666666666667</v>
      </c>
      <c r="H28" s="248">
        <f t="shared" si="9"/>
        <v>0</v>
      </c>
      <c r="I28" s="249">
        <f t="shared" si="10"/>
        <v>0.53611111111111109</v>
      </c>
      <c r="J28" s="247">
        <v>0.54166666666666663</v>
      </c>
      <c r="K28" s="250">
        <f t="shared" si="11"/>
        <v>5.5555555555555358E-3</v>
      </c>
      <c r="L28" s="246">
        <f t="shared" si="12"/>
        <v>0.61111111111111105</v>
      </c>
      <c r="M28" s="247">
        <v>0.625</v>
      </c>
      <c r="N28" s="248">
        <f t="shared" si="13"/>
        <v>1.3888888888888951E-2</v>
      </c>
      <c r="O28" s="246">
        <f>M28+'Кон-ты'!$C$9</f>
        <v>0.63541666666666663</v>
      </c>
      <c r="P28" s="247">
        <v>0.63611111111111118</v>
      </c>
      <c r="Q28" s="248">
        <f t="shared" si="14"/>
        <v>6.94444444444553E-4</v>
      </c>
      <c r="R28" s="246" t="s">
        <v>760</v>
      </c>
      <c r="S28" s="250" t="s">
        <v>787</v>
      </c>
      <c r="T28" s="248" t="s">
        <v>811</v>
      </c>
      <c r="U28" s="28">
        <f t="shared" si="15"/>
        <v>2.0138888888889039E-2</v>
      </c>
      <c r="V28" s="1">
        <f t="shared" si="16"/>
        <v>1.0520833333333333E-2</v>
      </c>
      <c r="W28" s="29"/>
      <c r="X28" s="10">
        <f t="shared" si="17"/>
        <v>3.0659722222222373E-2</v>
      </c>
      <c r="Y28" s="36">
        <v>6</v>
      </c>
      <c r="Z28" s="17">
        <f>LOOKUP(Y28,{1,2,3,4,5,6,7,8,9,10,11,12,13,14,15,16,17,18,19,20,21},{25,22,20,18,16,15,14,13,12,11,10,9,8,7,6,5,4,3,2,1,0})</f>
        <v>15</v>
      </c>
    </row>
    <row r="29" spans="1:26" x14ac:dyDescent="0.25">
      <c r="A29" s="15">
        <v>7</v>
      </c>
      <c r="B29" s="20">
        <v>575</v>
      </c>
      <c r="C29" s="22" t="str">
        <f>VLOOKUP($B29,Спорт!$A:$J,2,FALSE)</f>
        <v>Топчий Владимир</v>
      </c>
      <c r="D29" s="165" t="str">
        <f>VLOOKUP($B29,Спорт!$A:$J,5,FALSE)</f>
        <v>Kawasaki</v>
      </c>
      <c r="E29" s="25" t="s">
        <v>29</v>
      </c>
      <c r="F29" s="246">
        <f>'Кон-ты'!$C$8*1+12/1440</f>
        <v>0.46666666666666667</v>
      </c>
      <c r="G29" s="247">
        <v>0.46666666666666667</v>
      </c>
      <c r="H29" s="248">
        <f t="shared" si="9"/>
        <v>0</v>
      </c>
      <c r="I29" s="249">
        <f t="shared" si="10"/>
        <v>0.53611111111111109</v>
      </c>
      <c r="J29" s="247">
        <v>0.55347222222222225</v>
      </c>
      <c r="K29" s="250">
        <f t="shared" si="11"/>
        <v>1.736111111111116E-2</v>
      </c>
      <c r="L29" s="246">
        <f t="shared" si="12"/>
        <v>0.62291666666666667</v>
      </c>
      <c r="M29" s="247">
        <v>0.65763888888888888</v>
      </c>
      <c r="N29" s="248">
        <f t="shared" si="13"/>
        <v>3.472222222222221E-2</v>
      </c>
      <c r="O29" s="246">
        <f>M29+'Кон-ты'!$C$9</f>
        <v>0.66805555555555551</v>
      </c>
      <c r="P29" s="247" t="s">
        <v>576</v>
      </c>
      <c r="Q29" s="248"/>
      <c r="R29" s="246" t="s">
        <v>761</v>
      </c>
      <c r="S29" s="250" t="s">
        <v>788</v>
      </c>
      <c r="T29" s="248" t="s">
        <v>812</v>
      </c>
      <c r="U29" s="28"/>
      <c r="V29" s="1"/>
      <c r="W29" s="29"/>
      <c r="X29" s="10"/>
      <c r="Y29" s="36"/>
      <c r="Z29" s="17"/>
    </row>
    <row r="30" spans="1:26" x14ac:dyDescent="0.25">
      <c r="A30" s="15">
        <v>8</v>
      </c>
      <c r="B30" s="20">
        <v>172</v>
      </c>
      <c r="C30" s="22" t="str">
        <f>VLOOKUP($B30,Спорт!$A:$J,2,FALSE)</f>
        <v>Катаев Сергей</v>
      </c>
      <c r="D30" s="165" t="str">
        <f>VLOOKUP($B30,Спорт!$A:$J,5,FALSE)</f>
        <v>Honda</v>
      </c>
      <c r="E30" s="25" t="s">
        <v>29</v>
      </c>
      <c r="F30" s="246">
        <f>'Кон-ты'!$C$8*1+9/1440</f>
        <v>0.46458333333333329</v>
      </c>
      <c r="G30" s="247">
        <v>0.46458333333333329</v>
      </c>
      <c r="H30" s="248">
        <f t="shared" si="9"/>
        <v>0</v>
      </c>
      <c r="I30" s="249">
        <f t="shared" si="10"/>
        <v>0.53402777777777777</v>
      </c>
      <c r="J30" s="247">
        <v>0.56111111111111112</v>
      </c>
      <c r="K30" s="250">
        <f t="shared" si="11"/>
        <v>2.7083333333333348E-2</v>
      </c>
      <c r="L30" s="246">
        <f t="shared" si="12"/>
        <v>0.63055555555555554</v>
      </c>
      <c r="M30" s="247" t="s">
        <v>576</v>
      </c>
      <c r="N30" s="248"/>
      <c r="O30" s="246"/>
      <c r="P30" s="247"/>
      <c r="Q30" s="248"/>
      <c r="R30" s="246" t="s">
        <v>756</v>
      </c>
      <c r="S30" s="250" t="s">
        <v>784</v>
      </c>
      <c r="T30" s="248"/>
      <c r="U30" s="28"/>
      <c r="V30" s="1"/>
      <c r="W30" s="29"/>
      <c r="X30" s="10"/>
      <c r="Y30" s="36"/>
      <c r="Z30" s="17"/>
    </row>
    <row r="31" spans="1:26" x14ac:dyDescent="0.25">
      <c r="A31" s="15">
        <v>9</v>
      </c>
      <c r="B31" s="20">
        <v>300</v>
      </c>
      <c r="C31" s="22" t="str">
        <f>VLOOKUP($B31,Спорт!$A:$J,2,FALSE)</f>
        <v>Леонов Андрей</v>
      </c>
      <c r="D31" s="165" t="str">
        <f>VLOOKUP($B31,Спорт!$A:$J,5,FALSE)</f>
        <v>Yamaha</v>
      </c>
      <c r="E31" s="25" t="s">
        <v>29</v>
      </c>
      <c r="F31" s="246">
        <f>'Кон-ты'!$C$8*1+10/1440</f>
        <v>0.46527777777777773</v>
      </c>
      <c r="G31" s="247">
        <v>0.46527777777777773</v>
      </c>
      <c r="H31" s="248">
        <f t="shared" si="9"/>
        <v>0</v>
      </c>
      <c r="I31" s="249">
        <f t="shared" si="10"/>
        <v>0.53472222222222221</v>
      </c>
      <c r="J31" s="247" t="s">
        <v>576</v>
      </c>
      <c r="K31" s="250"/>
      <c r="L31" s="246"/>
      <c r="M31" s="247"/>
      <c r="N31" s="248"/>
      <c r="O31" s="246"/>
      <c r="P31" s="247"/>
      <c r="Q31" s="248"/>
      <c r="R31" s="246"/>
      <c r="S31" s="250"/>
      <c r="T31" s="248"/>
      <c r="U31" s="28"/>
      <c r="V31" s="1"/>
      <c r="W31" s="29"/>
      <c r="X31" s="10"/>
      <c r="Y31" s="36"/>
      <c r="Z31" s="17"/>
    </row>
    <row r="32" spans="1:26" s="7" customFormat="1" ht="11.25" customHeight="1" thickBot="1" x14ac:dyDescent="0.3">
      <c r="D32" s="166"/>
      <c r="F32" s="13"/>
      <c r="G32" s="13"/>
      <c r="H32" s="13"/>
      <c r="I32" s="13"/>
      <c r="J32" s="13"/>
      <c r="K32" s="13"/>
      <c r="L32" s="13"/>
      <c r="M32" s="13"/>
      <c r="N32" s="13"/>
      <c r="O32" s="97"/>
      <c r="P32" s="98"/>
      <c r="Q32" s="99"/>
      <c r="R32" s="13"/>
      <c r="S32" s="13"/>
      <c r="T32" s="13"/>
      <c r="U32" s="13"/>
      <c r="V32" s="13"/>
      <c r="W32" s="13"/>
      <c r="X32" s="13"/>
    </row>
    <row r="33" spans="1:26" x14ac:dyDescent="0.25">
      <c r="A33" s="14">
        <v>1</v>
      </c>
      <c r="B33" s="213">
        <v>154</v>
      </c>
      <c r="C33" s="21" t="str">
        <f>VLOOKUP($B33,Спорт!$A:$J,2,FALSE)</f>
        <v>Лужин Александр</v>
      </c>
      <c r="D33" s="164" t="str">
        <f>VLOOKUP($B33,Спорт!$A:$J,5,FALSE)</f>
        <v>Sherco</v>
      </c>
      <c r="E33" s="215" t="s">
        <v>28</v>
      </c>
      <c r="F33" s="241">
        <f>'Кон-ты'!$C$8*1+16/1440</f>
        <v>0.46944444444444444</v>
      </c>
      <c r="G33" s="242">
        <v>0.46944444444444444</v>
      </c>
      <c r="H33" s="243">
        <f t="shared" ref="H33:H50" si="18">IF(G33&lt;F33,ABS(G33-F33),IF(ROUNDUP(G33,8)=ROUNDUP(F33,8),0,ABS((G33-F33))))</f>
        <v>0</v>
      </c>
      <c r="I33" s="244">
        <f t="shared" ref="I33:I50" si="19">G33+ЧР</f>
        <v>0.53888888888888886</v>
      </c>
      <c r="J33" s="242">
        <v>0.53888888888888886</v>
      </c>
      <c r="K33" s="245">
        <f t="shared" ref="K33:K46" si="20">IF(J33&lt;I33,ABS(J33-I33),IF(ROUNDUP(J33,8)=ROUNDUP(I33,8),0,ABS((J33-I33))))</f>
        <v>0</v>
      </c>
      <c r="L33" s="241">
        <f t="shared" ref="L33:L46" si="21">J33+ЧР</f>
        <v>0.60833333333333328</v>
      </c>
      <c r="M33" s="242">
        <v>0.60833333333333328</v>
      </c>
      <c r="N33" s="243">
        <f t="shared" ref="N33:N45" si="22">IF(M33&lt;L33,ABS(M33-L33),IF(ROUNDUP(M33,8)=ROUNDUP(L33,8),0,ABS((M33-L33))))</f>
        <v>0</v>
      </c>
      <c r="O33" s="241">
        <f>M33+'Кон-ты'!$C$9</f>
        <v>0.61874999999999991</v>
      </c>
      <c r="P33" s="242">
        <v>0.61319444444444449</v>
      </c>
      <c r="Q33" s="243">
        <f t="shared" ref="Q33:Q44" si="23">IF(P33&lt;O33,0,IF(ROUNDUP(P33,8)=ROUNDUP(O33,8),0,ABS(P33-O33)))</f>
        <v>0</v>
      </c>
      <c r="R33" s="241" t="s">
        <v>765</v>
      </c>
      <c r="S33" s="245" t="s">
        <v>790</v>
      </c>
      <c r="T33" s="243" t="s">
        <v>817</v>
      </c>
      <c r="U33" s="26">
        <f t="shared" ref="U33:U44" si="24">SUM(H33+K33+N33+Q33)</f>
        <v>0</v>
      </c>
      <c r="V33" s="8">
        <f t="shared" ref="V33:V44" si="25">SUM(R33+S33+T33)</f>
        <v>3.9699074074074072E-3</v>
      </c>
      <c r="W33" s="27"/>
      <c r="X33" s="9">
        <f t="shared" ref="X33:X44" si="26">SUM(U33:W33)</f>
        <v>3.9699074074074072E-3</v>
      </c>
      <c r="Y33" s="35">
        <v>1</v>
      </c>
      <c r="Z33" s="16">
        <f>LOOKUP(Y33,{1,2,3,4,5,6,7,8,9,10,11,12,13,14,15,16,17,18,19,20,21},{25,22,20,18,16,15,14,13,12,11,10,9,8,7,6,5,4,3,2,1,0})</f>
        <v>25</v>
      </c>
    </row>
    <row r="34" spans="1:26" x14ac:dyDescent="0.25">
      <c r="A34" s="15">
        <v>2</v>
      </c>
      <c r="B34" s="20">
        <v>198</v>
      </c>
      <c r="C34" s="22" t="str">
        <f>VLOOKUP($B34,Спорт!$A:$J,2,FALSE)</f>
        <v>Дронов Алексей</v>
      </c>
      <c r="D34" s="165" t="str">
        <f>VLOOKUP($B34,Спорт!$A:$J,5,FALSE)</f>
        <v>КТМ</v>
      </c>
      <c r="E34" s="25" t="s">
        <v>28</v>
      </c>
      <c r="F34" s="246">
        <f>'Кон-ты'!$C$8*1+18/1440</f>
        <v>0.47083333333333333</v>
      </c>
      <c r="G34" s="247">
        <v>0.47083333333333333</v>
      </c>
      <c r="H34" s="248">
        <f t="shared" si="18"/>
        <v>0</v>
      </c>
      <c r="I34" s="249">
        <f t="shared" si="19"/>
        <v>0.54027777777777775</v>
      </c>
      <c r="J34" s="247">
        <v>0.54027777777777775</v>
      </c>
      <c r="K34" s="250">
        <f t="shared" si="20"/>
        <v>0</v>
      </c>
      <c r="L34" s="246">
        <f t="shared" si="21"/>
        <v>0.60972222222222217</v>
      </c>
      <c r="M34" s="247">
        <v>0.60972222222222217</v>
      </c>
      <c r="N34" s="248">
        <f t="shared" si="22"/>
        <v>0</v>
      </c>
      <c r="O34" s="246">
        <f>M34+'Кон-ты'!$C$9</f>
        <v>0.6201388888888888</v>
      </c>
      <c r="P34" s="247">
        <v>0.61875000000000002</v>
      </c>
      <c r="Q34" s="248">
        <f t="shared" si="23"/>
        <v>0</v>
      </c>
      <c r="R34" s="246" t="s">
        <v>769</v>
      </c>
      <c r="S34" s="250" t="s">
        <v>765</v>
      </c>
      <c r="T34" s="248" t="s">
        <v>793</v>
      </c>
      <c r="U34" s="28">
        <f t="shared" si="24"/>
        <v>0</v>
      </c>
      <c r="V34" s="1">
        <f t="shared" si="25"/>
        <v>4.1782407407407402E-3</v>
      </c>
      <c r="W34" s="29"/>
      <c r="X34" s="10">
        <f t="shared" si="26"/>
        <v>4.1782407407407402E-3</v>
      </c>
      <c r="Y34" s="36">
        <v>2</v>
      </c>
      <c r="Z34" s="17">
        <f>LOOKUP(Y34,{1,2,3,4,5,6,7,8,9,10,11,12,13,14,15,16,17,18,19,20,21},{25,22,20,18,16,15,14,13,12,11,10,9,8,7,6,5,4,3,2,1,0})</f>
        <v>22</v>
      </c>
    </row>
    <row r="35" spans="1:26" x14ac:dyDescent="0.25">
      <c r="A35" s="15">
        <v>3</v>
      </c>
      <c r="B35" s="20">
        <v>111</v>
      </c>
      <c r="C35" s="22" t="str">
        <f>VLOOKUP($B35,Спорт!$A:$J,2,FALSE)</f>
        <v>Лушниченко Сергей</v>
      </c>
      <c r="D35" s="165" t="str">
        <f>VLOOKUP($B35,Спорт!$A:$J,5,FALSE)</f>
        <v>КТМ</v>
      </c>
      <c r="E35" s="25" t="s">
        <v>28</v>
      </c>
      <c r="F35" s="246">
        <f>'Кон-ты'!$C$8*1+14/1440</f>
        <v>0.46805555555555556</v>
      </c>
      <c r="G35" s="247">
        <v>0.46805555555555556</v>
      </c>
      <c r="H35" s="248">
        <f t="shared" si="18"/>
        <v>0</v>
      </c>
      <c r="I35" s="249">
        <f t="shared" si="19"/>
        <v>0.53749999999999998</v>
      </c>
      <c r="J35" s="247">
        <v>0.53819444444444442</v>
      </c>
      <c r="K35" s="250">
        <f t="shared" si="20"/>
        <v>6.9444444444444198E-4</v>
      </c>
      <c r="L35" s="246">
        <f t="shared" si="21"/>
        <v>0.60763888888888884</v>
      </c>
      <c r="M35" s="247">
        <v>0.60763888888888895</v>
      </c>
      <c r="N35" s="248">
        <f t="shared" si="22"/>
        <v>0</v>
      </c>
      <c r="O35" s="246">
        <f>M35+'Кон-ты'!$C$9</f>
        <v>0.61805555555555558</v>
      </c>
      <c r="P35" s="247">
        <v>0.61388888888888882</v>
      </c>
      <c r="Q35" s="248">
        <f t="shared" si="23"/>
        <v>0</v>
      </c>
      <c r="R35" s="246" t="s">
        <v>764</v>
      </c>
      <c r="S35" s="250" t="s">
        <v>777</v>
      </c>
      <c r="T35" s="248" t="s">
        <v>815</v>
      </c>
      <c r="U35" s="28">
        <f t="shared" si="24"/>
        <v>6.9444444444444198E-4</v>
      </c>
      <c r="V35" s="1">
        <f t="shared" si="25"/>
        <v>6.400462962962962E-3</v>
      </c>
      <c r="W35" s="29"/>
      <c r="X35" s="10">
        <f t="shared" si="26"/>
        <v>7.0949074074074039E-3</v>
      </c>
      <c r="Y35" s="36">
        <v>3</v>
      </c>
      <c r="Z35" s="17">
        <f>LOOKUP(Y35,{1,2,3,4,5,6,7,8,9,10,11,12,13,14,15,16,17,18,19,20,21},{25,22,20,18,16,15,14,13,12,11,10,9,8,7,6,5,4,3,2,1,0})</f>
        <v>20</v>
      </c>
    </row>
    <row r="36" spans="1:26" x14ac:dyDescent="0.25">
      <c r="A36" s="15">
        <v>4</v>
      </c>
      <c r="B36" s="20">
        <v>113</v>
      </c>
      <c r="C36" s="22" t="str">
        <f>VLOOKUP($B36,Спорт!$A:$J,2,FALSE)</f>
        <v>Лезинов Андрей</v>
      </c>
      <c r="D36" s="165" t="str">
        <f>VLOOKUP($B36,Спорт!$A:$J,5,FALSE)</f>
        <v>Husaberg</v>
      </c>
      <c r="E36" s="25" t="s">
        <v>28</v>
      </c>
      <c r="F36" s="246">
        <f>'Кон-ты'!$C$8*1+15/1440</f>
        <v>0.46875</v>
      </c>
      <c r="G36" s="247">
        <v>0.46875</v>
      </c>
      <c r="H36" s="248">
        <f t="shared" si="18"/>
        <v>0</v>
      </c>
      <c r="I36" s="249">
        <f t="shared" si="19"/>
        <v>0.53819444444444442</v>
      </c>
      <c r="J36" s="247">
        <v>0.53819444444444442</v>
      </c>
      <c r="K36" s="250">
        <f t="shared" si="20"/>
        <v>0</v>
      </c>
      <c r="L36" s="246">
        <f t="shared" si="21"/>
        <v>0.60763888888888884</v>
      </c>
      <c r="M36" s="247">
        <v>0.61041666666666672</v>
      </c>
      <c r="N36" s="248">
        <f t="shared" si="22"/>
        <v>2.7777777777778789E-3</v>
      </c>
      <c r="O36" s="246">
        <f>M36+'Кон-ты'!$C$9</f>
        <v>0.62083333333333335</v>
      </c>
      <c r="P36" s="247">
        <v>0.61388888888888882</v>
      </c>
      <c r="Q36" s="248">
        <f t="shared" si="23"/>
        <v>0</v>
      </c>
      <c r="R36" s="246" t="s">
        <v>765</v>
      </c>
      <c r="S36" s="250" t="s">
        <v>783</v>
      </c>
      <c r="T36" s="248" t="s">
        <v>816</v>
      </c>
      <c r="U36" s="28">
        <f t="shared" si="24"/>
        <v>2.7777777777778789E-3</v>
      </c>
      <c r="V36" s="1">
        <f t="shared" si="25"/>
        <v>6.1805555555555555E-3</v>
      </c>
      <c r="W36" s="29"/>
      <c r="X36" s="10">
        <f t="shared" si="26"/>
        <v>8.9583333333334344E-3</v>
      </c>
      <c r="Y36" s="36">
        <v>4</v>
      </c>
      <c r="Z36" s="17">
        <f>LOOKUP(Y36,{1,2,3,4,5,6,7,8,9,10,11,12,13,14,15,16,17,18,19,20,21},{25,22,20,18,16,15,14,13,12,11,10,9,8,7,6,5,4,3,2,1,0})</f>
        <v>18</v>
      </c>
    </row>
    <row r="37" spans="1:26" x14ac:dyDescent="0.25">
      <c r="A37" s="15">
        <v>5</v>
      </c>
      <c r="B37" s="20">
        <v>217</v>
      </c>
      <c r="C37" s="22" t="str">
        <f>VLOOKUP($B37,Спорт!$A:$J,2,FALSE)</f>
        <v>Кравченко Андрей</v>
      </c>
      <c r="D37" s="165" t="str">
        <f>VLOOKUP($B37,Спорт!$A:$J,5,FALSE)</f>
        <v>Honda</v>
      </c>
      <c r="E37" s="25" t="s">
        <v>28</v>
      </c>
      <c r="F37" s="246">
        <f>'Кон-ты'!$C$8*1+18/1440</f>
        <v>0.47083333333333333</v>
      </c>
      <c r="G37" s="247">
        <v>0.47083333333333333</v>
      </c>
      <c r="H37" s="248">
        <f t="shared" si="18"/>
        <v>0</v>
      </c>
      <c r="I37" s="249">
        <f t="shared" si="19"/>
        <v>0.54027777777777775</v>
      </c>
      <c r="J37" s="247">
        <v>0.54027777777777775</v>
      </c>
      <c r="K37" s="250">
        <f t="shared" si="20"/>
        <v>0</v>
      </c>
      <c r="L37" s="246">
        <f t="shared" si="21"/>
        <v>0.60972222222222217</v>
      </c>
      <c r="M37" s="247">
        <v>0.6118055555555556</v>
      </c>
      <c r="N37" s="248">
        <f t="shared" si="22"/>
        <v>2.083333333333437E-3</v>
      </c>
      <c r="O37" s="246">
        <f>M37+'Кон-ты'!$C$9</f>
        <v>0.62222222222222223</v>
      </c>
      <c r="P37" s="247">
        <v>0.62013888888888891</v>
      </c>
      <c r="Q37" s="248">
        <f t="shared" si="23"/>
        <v>0</v>
      </c>
      <c r="R37" s="246" t="s">
        <v>770</v>
      </c>
      <c r="S37" s="250" t="s">
        <v>767</v>
      </c>
      <c r="T37" s="248" t="s">
        <v>819</v>
      </c>
      <c r="U37" s="28">
        <f t="shared" si="24"/>
        <v>2.083333333333437E-3</v>
      </c>
      <c r="V37" s="1">
        <f t="shared" si="25"/>
        <v>7.6157407407407406E-3</v>
      </c>
      <c r="W37" s="29"/>
      <c r="X37" s="10">
        <f t="shared" si="26"/>
        <v>9.6990740740741776E-3</v>
      </c>
      <c r="Y37" s="36">
        <v>5</v>
      </c>
      <c r="Z37" s="17">
        <f>LOOKUP(Y37,{1,2,3,4,5,6,7,8,9,10,11,12,13,14,15,16,17,18,19,20,21},{25,22,20,18,16,15,14,13,12,11,10,9,8,7,6,5,4,3,2,1,0})</f>
        <v>16</v>
      </c>
    </row>
    <row r="38" spans="1:26" x14ac:dyDescent="0.25">
      <c r="A38" s="15">
        <v>6</v>
      </c>
      <c r="B38" s="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5" t="s">
        <v>28</v>
      </c>
      <c r="F38" s="246">
        <f>'Кон-ты'!$C$8*1+21/1440</f>
        <v>0.47291666666666665</v>
      </c>
      <c r="G38" s="247">
        <v>0.47291666666666665</v>
      </c>
      <c r="H38" s="248">
        <f t="shared" si="18"/>
        <v>0</v>
      </c>
      <c r="I38" s="249">
        <f t="shared" si="19"/>
        <v>0.54236111111111107</v>
      </c>
      <c r="J38" s="247">
        <v>0.5444444444444444</v>
      </c>
      <c r="K38" s="250">
        <f t="shared" si="20"/>
        <v>2.0833333333333259E-3</v>
      </c>
      <c r="L38" s="246">
        <f t="shared" si="21"/>
        <v>0.61388888888888882</v>
      </c>
      <c r="M38" s="247">
        <v>0.61597222222222225</v>
      </c>
      <c r="N38" s="248">
        <f t="shared" si="22"/>
        <v>2.083333333333437E-3</v>
      </c>
      <c r="O38" s="246">
        <f>M38+'Кон-ты'!$C$9</f>
        <v>0.62638888888888888</v>
      </c>
      <c r="P38" s="247">
        <v>0.62638888888888888</v>
      </c>
      <c r="Q38" s="248">
        <f t="shared" si="23"/>
        <v>0</v>
      </c>
      <c r="R38" s="246" t="s">
        <v>772</v>
      </c>
      <c r="S38" s="250" t="s">
        <v>793</v>
      </c>
      <c r="T38" s="248" t="s">
        <v>822</v>
      </c>
      <c r="U38" s="28">
        <f t="shared" si="24"/>
        <v>4.1666666666667629E-3</v>
      </c>
      <c r="V38" s="1">
        <f t="shared" si="25"/>
        <v>9.2592592592592587E-3</v>
      </c>
      <c r="W38" s="29"/>
      <c r="X38" s="10">
        <f t="shared" si="26"/>
        <v>1.3425925925926022E-2</v>
      </c>
      <c r="Y38" s="36">
        <v>6</v>
      </c>
      <c r="Z38" s="17">
        <f>LOOKUP(Y38,{1,2,3,4,5,6,7,8,9,10,11,12,13,14,15,16,17,18,19,20,21},{25,22,20,18,16,15,14,13,12,11,10,9,8,7,6,5,4,3,2,1,0})</f>
        <v>15</v>
      </c>
    </row>
    <row r="39" spans="1:26" x14ac:dyDescent="0.25">
      <c r="A39" s="15">
        <v>7</v>
      </c>
      <c r="B39" s="214">
        <v>17</v>
      </c>
      <c r="C39" s="22" t="str">
        <f>VLOOKUP($B39,Спорт!$A:$J,2,FALSE)</f>
        <v>Перелыгин Андрей</v>
      </c>
      <c r="D39" s="165" t="str">
        <f>VLOOKUP($B39,Спорт!$A:$J,5,FALSE)</f>
        <v>КТМ</v>
      </c>
      <c r="E39" s="216" t="s">
        <v>28</v>
      </c>
      <c r="F39" s="246">
        <f>'Кон-ты'!$C$8*1+13/1440</f>
        <v>0.46736111111111112</v>
      </c>
      <c r="G39" s="247">
        <v>0.46736111111111112</v>
      </c>
      <c r="H39" s="248">
        <f t="shared" si="18"/>
        <v>0</v>
      </c>
      <c r="I39" s="249">
        <f t="shared" si="19"/>
        <v>0.53680555555555554</v>
      </c>
      <c r="J39" s="247">
        <v>0.53611111111111109</v>
      </c>
      <c r="K39" s="250">
        <f t="shared" si="20"/>
        <v>6.9444444444444198E-4</v>
      </c>
      <c r="L39" s="246">
        <f t="shared" si="21"/>
        <v>0.60555555555555551</v>
      </c>
      <c r="M39" s="247">
        <v>0.60902777777777783</v>
      </c>
      <c r="N39" s="248">
        <f t="shared" si="22"/>
        <v>3.4722222222223209E-3</v>
      </c>
      <c r="O39" s="246">
        <f>M39+'Кон-ты'!$C$9</f>
        <v>0.61944444444444446</v>
      </c>
      <c r="P39" s="247">
        <v>0.61944444444444446</v>
      </c>
      <c r="Q39" s="248">
        <f t="shared" si="23"/>
        <v>0</v>
      </c>
      <c r="R39" s="246" t="s">
        <v>762</v>
      </c>
      <c r="S39" s="250" t="s">
        <v>758</v>
      </c>
      <c r="T39" s="248" t="s">
        <v>813</v>
      </c>
      <c r="U39" s="28">
        <f t="shared" si="24"/>
        <v>4.1666666666667629E-3</v>
      </c>
      <c r="V39" s="1">
        <f t="shared" si="25"/>
        <v>1.0787037037037036E-2</v>
      </c>
      <c r="W39" s="29"/>
      <c r="X39" s="10">
        <f t="shared" si="26"/>
        <v>1.4953703703703799E-2</v>
      </c>
      <c r="Y39" s="208">
        <v>7</v>
      </c>
      <c r="Z39" s="17">
        <f>LOOKUP(Y39,{1,2,3,4,5,6,7,8,9,10,11,12,13,14,15,16,17,18,19,20,21},{25,22,20,18,16,15,14,13,12,11,10,9,8,7,6,5,4,3,2,1,0})</f>
        <v>14</v>
      </c>
    </row>
    <row r="40" spans="1:26" x14ac:dyDescent="0.25">
      <c r="A40" s="15">
        <v>8</v>
      </c>
      <c r="B40" s="20">
        <v>911</v>
      </c>
      <c r="C40" s="22" t="str">
        <f>VLOOKUP($B40,Спорт!$A:$J,2,FALSE)</f>
        <v>Головань Евгений</v>
      </c>
      <c r="D40" s="165" t="str">
        <f>VLOOKUP($B40,Спорт!$A:$J,5,FALSE)</f>
        <v>Husqvarna</v>
      </c>
      <c r="E40" s="25" t="s">
        <v>28</v>
      </c>
      <c r="F40" s="246">
        <f>'Кон-ты'!$C$8*1+21/1440</f>
        <v>0.47291666666666665</v>
      </c>
      <c r="G40" s="247">
        <v>0.47291666666666665</v>
      </c>
      <c r="H40" s="248">
        <f t="shared" si="18"/>
        <v>0</v>
      </c>
      <c r="I40" s="249">
        <f t="shared" si="19"/>
        <v>0.54236111111111107</v>
      </c>
      <c r="J40" s="247">
        <v>0.54652777777777783</v>
      </c>
      <c r="K40" s="250">
        <f t="shared" si="20"/>
        <v>4.1666666666667629E-3</v>
      </c>
      <c r="L40" s="246">
        <f t="shared" si="21"/>
        <v>0.61597222222222225</v>
      </c>
      <c r="M40" s="247">
        <v>0.62569444444444444</v>
      </c>
      <c r="N40" s="248">
        <f t="shared" si="22"/>
        <v>9.7222222222221877E-3</v>
      </c>
      <c r="O40" s="246">
        <f>M40+'Кон-ты'!$C$9</f>
        <v>0.63611111111111107</v>
      </c>
      <c r="P40" s="247">
        <v>0.63194444444444442</v>
      </c>
      <c r="Q40" s="248">
        <f t="shared" si="23"/>
        <v>0</v>
      </c>
      <c r="R40" s="246" t="s">
        <v>762</v>
      </c>
      <c r="S40" s="250" t="s">
        <v>794</v>
      </c>
      <c r="T40" s="248" t="s">
        <v>823</v>
      </c>
      <c r="U40" s="28">
        <f t="shared" si="24"/>
        <v>1.3888888888888951E-2</v>
      </c>
      <c r="V40" s="1">
        <f t="shared" si="25"/>
        <v>9.3518518518518525E-3</v>
      </c>
      <c r="W40" s="29"/>
      <c r="X40" s="10">
        <f t="shared" si="26"/>
        <v>2.3240740740740805E-2</v>
      </c>
      <c r="Y40" s="208">
        <v>8</v>
      </c>
      <c r="Z40" s="17">
        <f>LOOKUP(Y40,{1,2,3,4,5,6,7,8,9,10,11,12,13,14,15,16,17,18,19,20,21},{25,22,20,18,16,15,14,13,12,11,10,9,8,7,6,5,4,3,2,1,0})</f>
        <v>13</v>
      </c>
    </row>
    <row r="41" spans="1:26" x14ac:dyDescent="0.25">
      <c r="A41" s="15">
        <v>9</v>
      </c>
      <c r="B41" s="20">
        <v>696</v>
      </c>
      <c r="C41" s="22" t="str">
        <f>VLOOKUP($B41,Спорт!$A:$J,2,FALSE)</f>
        <v>Гаврилов Михаил</v>
      </c>
      <c r="D41" s="165" t="str">
        <f>VLOOKUP($B41,Спорт!$A:$J,5,FALSE)</f>
        <v>Yamaha</v>
      </c>
      <c r="E41" s="25" t="s">
        <v>28</v>
      </c>
      <c r="F41" s="246">
        <f>'Кон-ты'!$C$8*1+20/1440</f>
        <v>0.47222222222222221</v>
      </c>
      <c r="G41" s="247">
        <v>0.47222222222222221</v>
      </c>
      <c r="H41" s="248">
        <f t="shared" si="18"/>
        <v>0</v>
      </c>
      <c r="I41" s="249">
        <f t="shared" si="19"/>
        <v>0.54166666666666663</v>
      </c>
      <c r="J41" s="247">
        <v>0.54375000000000007</v>
      </c>
      <c r="K41" s="250">
        <f t="shared" si="20"/>
        <v>2.083333333333437E-3</v>
      </c>
      <c r="L41" s="246">
        <f t="shared" si="21"/>
        <v>0.61319444444444449</v>
      </c>
      <c r="M41" s="247">
        <v>0.62916666666666665</v>
      </c>
      <c r="N41" s="248">
        <f t="shared" si="22"/>
        <v>1.5972222222222165E-2</v>
      </c>
      <c r="O41" s="246">
        <f>M41+'Кон-ты'!$C$9</f>
        <v>0.63958333333333328</v>
      </c>
      <c r="P41" s="247">
        <v>0.6381944444444444</v>
      </c>
      <c r="Q41" s="248">
        <f t="shared" si="23"/>
        <v>0</v>
      </c>
      <c r="R41" s="246" t="s">
        <v>757</v>
      </c>
      <c r="S41" s="250" t="s">
        <v>776</v>
      </c>
      <c r="T41" s="248" t="s">
        <v>821</v>
      </c>
      <c r="U41" s="28">
        <f t="shared" si="24"/>
        <v>1.8055555555555602E-2</v>
      </c>
      <c r="V41" s="1">
        <f t="shared" si="25"/>
        <v>1.2395833333333333E-2</v>
      </c>
      <c r="W41" s="29"/>
      <c r="X41" s="10">
        <f t="shared" si="26"/>
        <v>3.0451388888888938E-2</v>
      </c>
      <c r="Y41" s="208">
        <v>9</v>
      </c>
      <c r="Z41" s="17">
        <f>LOOKUP(Y41,{1,2,3,4,5,6,7,8,9,10,11,12,13,14,15,16,17,18,19,20,21},{25,22,20,18,16,15,14,13,12,11,10,9,8,7,6,5,4,3,2,1,0})</f>
        <v>12</v>
      </c>
    </row>
    <row r="42" spans="1:26" x14ac:dyDescent="0.25">
      <c r="A42" s="15">
        <v>10</v>
      </c>
      <c r="B42" s="20">
        <v>396</v>
      </c>
      <c r="C42" s="22" t="str">
        <f>VLOOKUP($B42,Спорт!$A:$J,2,FALSE)</f>
        <v>Гилязов Сергей</v>
      </c>
      <c r="D42" s="165" t="str">
        <f>VLOOKUP($B42,Спорт!$A:$J,5,FALSE)</f>
        <v>Husaberg</v>
      </c>
      <c r="E42" s="25" t="s">
        <v>28</v>
      </c>
      <c r="F42" s="246">
        <f>'Кон-ты'!$C$8*1+19/1440</f>
        <v>0.47152777777777777</v>
      </c>
      <c r="G42" s="247">
        <v>0.47152777777777777</v>
      </c>
      <c r="H42" s="248">
        <f t="shared" si="18"/>
        <v>0</v>
      </c>
      <c r="I42" s="249">
        <f t="shared" si="19"/>
        <v>0.54097222222222219</v>
      </c>
      <c r="J42" s="247">
        <v>0.55347222222222225</v>
      </c>
      <c r="K42" s="250">
        <f t="shared" si="20"/>
        <v>1.2500000000000067E-2</v>
      </c>
      <c r="L42" s="246">
        <f t="shared" si="21"/>
        <v>0.62291666666666667</v>
      </c>
      <c r="M42" s="247">
        <v>0.63402777777777775</v>
      </c>
      <c r="N42" s="248">
        <f t="shared" si="22"/>
        <v>1.1111111111111072E-2</v>
      </c>
      <c r="O42" s="246">
        <f>M42+'Кон-ты'!$C$9</f>
        <v>0.64444444444444438</v>
      </c>
      <c r="P42" s="247">
        <v>0.6430555555555556</v>
      </c>
      <c r="Q42" s="248">
        <f t="shared" si="23"/>
        <v>0</v>
      </c>
      <c r="R42" s="246" t="s">
        <v>771</v>
      </c>
      <c r="S42" s="250" t="s">
        <v>767</v>
      </c>
      <c r="T42" s="248" t="s">
        <v>820</v>
      </c>
      <c r="U42" s="28">
        <f t="shared" si="24"/>
        <v>2.3611111111111138E-2</v>
      </c>
      <c r="V42" s="1">
        <f t="shared" si="25"/>
        <v>9.3750000000000014E-3</v>
      </c>
      <c r="W42" s="29"/>
      <c r="X42" s="10">
        <f t="shared" si="26"/>
        <v>3.298611111111114E-2</v>
      </c>
      <c r="Y42" s="208">
        <v>10</v>
      </c>
      <c r="Z42" s="17">
        <f>LOOKUP(Y42,{1,2,3,4,5,6,7,8,9,10,11,12,13,14,15,16,17,18,19,20,21},{25,22,20,18,16,15,14,13,12,11,10,9,8,7,6,5,4,3,2,1,0})</f>
        <v>11</v>
      </c>
    </row>
    <row r="43" spans="1:26" x14ac:dyDescent="0.25">
      <c r="A43" s="15">
        <v>11</v>
      </c>
      <c r="B43" s="20">
        <v>191</v>
      </c>
      <c r="C43" s="22" t="str">
        <f>VLOOKUP($B43,Спорт!$A:$J,2,FALSE)</f>
        <v>Друшляков Роман</v>
      </c>
      <c r="D43" s="165" t="str">
        <f>VLOOKUP($B43,Спорт!$A:$J,5,FALSE)</f>
        <v>Husqvarna</v>
      </c>
      <c r="E43" s="25" t="s">
        <v>28</v>
      </c>
      <c r="F43" s="246">
        <f>'Кон-ты'!$C$8*1+17/1440</f>
        <v>0.47013888888888888</v>
      </c>
      <c r="G43" s="247">
        <v>0.47013888888888888</v>
      </c>
      <c r="H43" s="248">
        <f t="shared" si="18"/>
        <v>0</v>
      </c>
      <c r="I43" s="249">
        <f t="shared" si="19"/>
        <v>0.5395833333333333</v>
      </c>
      <c r="J43" s="247">
        <v>0.54861111111111105</v>
      </c>
      <c r="K43" s="250">
        <f t="shared" si="20"/>
        <v>9.0277777777777457E-3</v>
      </c>
      <c r="L43" s="246">
        <f t="shared" si="21"/>
        <v>0.61805555555555547</v>
      </c>
      <c r="M43" s="247">
        <v>0.63541666666666663</v>
      </c>
      <c r="N43" s="248">
        <f t="shared" si="22"/>
        <v>1.736111111111116E-2</v>
      </c>
      <c r="O43" s="246">
        <f>M43+'Кон-ты'!$C$9</f>
        <v>0.64583333333333326</v>
      </c>
      <c r="P43" s="247">
        <v>0.64652777777777781</v>
      </c>
      <c r="Q43" s="248">
        <f t="shared" si="23"/>
        <v>6.94444444444553E-4</v>
      </c>
      <c r="R43" s="246" t="s">
        <v>768</v>
      </c>
      <c r="S43" s="250" t="s">
        <v>792</v>
      </c>
      <c r="T43" s="248" t="s">
        <v>816</v>
      </c>
      <c r="U43" s="28">
        <f t="shared" si="24"/>
        <v>2.7083333333333459E-2</v>
      </c>
      <c r="V43" s="1">
        <f t="shared" si="25"/>
        <v>8.3680555555555557E-3</v>
      </c>
      <c r="W43" s="29"/>
      <c r="X43" s="10">
        <f t="shared" si="26"/>
        <v>3.5451388888889018E-2</v>
      </c>
      <c r="Y43" s="208">
        <v>11</v>
      </c>
      <c r="Z43" s="17">
        <f>LOOKUP(Y43,{1,2,3,4,5,6,7,8,9,10,11,12,13,14,15,16,17,18,19,20,21},{25,22,20,18,16,15,14,13,12,11,10,9,8,7,6,5,4,3,2,1,0})</f>
        <v>10</v>
      </c>
    </row>
    <row r="44" spans="1:26" x14ac:dyDescent="0.25">
      <c r="A44" s="15">
        <v>12</v>
      </c>
      <c r="B44" s="20">
        <v>164</v>
      </c>
      <c r="C44" s="22" t="str">
        <f>VLOOKUP($B44,Спорт!$A:$J,2,FALSE)</f>
        <v>Понарьин Семен</v>
      </c>
      <c r="D44" s="165" t="str">
        <f>VLOOKUP($B44,Спорт!$A:$J,5,FALSE)</f>
        <v>КТМ</v>
      </c>
      <c r="E44" s="25" t="s">
        <v>28</v>
      </c>
      <c r="F44" s="246">
        <f>'Кон-ты'!$C$8*1+17/1440</f>
        <v>0.47013888888888888</v>
      </c>
      <c r="G44" s="247">
        <v>0.47013888888888888</v>
      </c>
      <c r="H44" s="248">
        <f t="shared" si="18"/>
        <v>0</v>
      </c>
      <c r="I44" s="249">
        <f t="shared" si="19"/>
        <v>0.5395833333333333</v>
      </c>
      <c r="J44" s="247">
        <v>0.55763888888888891</v>
      </c>
      <c r="K44" s="250">
        <f t="shared" si="20"/>
        <v>1.8055555555555602E-2</v>
      </c>
      <c r="L44" s="246">
        <f t="shared" si="21"/>
        <v>0.62708333333333333</v>
      </c>
      <c r="M44" s="247">
        <v>0.63680555555555551</v>
      </c>
      <c r="N44" s="248">
        <f t="shared" si="22"/>
        <v>9.7222222222221877E-3</v>
      </c>
      <c r="O44" s="246">
        <f>M44+'Кон-ты'!$C$9</f>
        <v>0.64722222222222214</v>
      </c>
      <c r="P44" s="247">
        <v>0.6430555555555556</v>
      </c>
      <c r="Q44" s="248">
        <f t="shared" si="23"/>
        <v>0</v>
      </c>
      <c r="R44" s="246" t="s">
        <v>767</v>
      </c>
      <c r="S44" s="250" t="s">
        <v>791</v>
      </c>
      <c r="T44" s="248" t="s">
        <v>818</v>
      </c>
      <c r="U44" s="28">
        <f t="shared" si="24"/>
        <v>2.777777777777779E-2</v>
      </c>
      <c r="V44" s="1">
        <f t="shared" si="25"/>
        <v>7.858796296296296E-3</v>
      </c>
      <c r="W44" s="29"/>
      <c r="X44" s="10">
        <f t="shared" si="26"/>
        <v>3.5636574074074084E-2</v>
      </c>
      <c r="Y44" s="208">
        <v>12</v>
      </c>
      <c r="Z44" s="17">
        <f>LOOKUP(Y44,{1,2,3,4,5,6,7,8,9,10,11,12,13,14,15,16,17,18,19,20,21},{25,22,20,18,16,15,14,13,12,11,10,9,8,7,6,5,4,3,2,1,0})</f>
        <v>9</v>
      </c>
    </row>
    <row r="45" spans="1:26" x14ac:dyDescent="0.25">
      <c r="A45" s="208">
        <v>13</v>
      </c>
      <c r="B45" s="214">
        <v>101</v>
      </c>
      <c r="C45" s="22" t="str">
        <f>VLOOKUP($B45,Спорт!$A:$J,2,FALSE)</f>
        <v>Ворона Роман</v>
      </c>
      <c r="D45" s="165" t="str">
        <f>VLOOKUP($B45,Спорт!$A:$J,5,FALSE)</f>
        <v>КТМ</v>
      </c>
      <c r="E45" s="216" t="s">
        <v>28</v>
      </c>
      <c r="F45" s="246">
        <f>'Кон-ты'!$C$8*1+14/1440</f>
        <v>0.46805555555555556</v>
      </c>
      <c r="G45" s="247">
        <v>0.46805555555555556</v>
      </c>
      <c r="H45" s="248">
        <f t="shared" si="18"/>
        <v>0</v>
      </c>
      <c r="I45" s="249">
        <f t="shared" si="19"/>
        <v>0.53749999999999998</v>
      </c>
      <c r="J45" s="247">
        <v>0.56111111111111112</v>
      </c>
      <c r="K45" s="250">
        <f t="shared" si="20"/>
        <v>2.3611111111111138E-2</v>
      </c>
      <c r="L45" s="246">
        <f t="shared" si="21"/>
        <v>0.63055555555555554</v>
      </c>
      <c r="M45" s="247">
        <v>0.66666666666666663</v>
      </c>
      <c r="N45" s="248">
        <f t="shared" si="22"/>
        <v>3.6111111111111094E-2</v>
      </c>
      <c r="O45" s="246">
        <f>M45+'Кон-ты'!$C$9</f>
        <v>0.67708333333333326</v>
      </c>
      <c r="P45" s="247" t="s">
        <v>576</v>
      </c>
      <c r="Q45" s="248"/>
      <c r="R45" s="246" t="s">
        <v>763</v>
      </c>
      <c r="S45" s="250" t="s">
        <v>789</v>
      </c>
      <c r="T45" s="248" t="s">
        <v>814</v>
      </c>
      <c r="U45" s="28"/>
      <c r="V45" s="1"/>
      <c r="W45" s="29"/>
      <c r="X45" s="10"/>
      <c r="Y45" s="208"/>
      <c r="Z45" s="210"/>
    </row>
    <row r="46" spans="1:26" x14ac:dyDescent="0.25">
      <c r="A46" s="208">
        <v>14</v>
      </c>
      <c r="B46" s="214">
        <v>116</v>
      </c>
      <c r="C46" s="22" t="str">
        <f>VLOOKUP($B46,Спорт!$A:$J,2,FALSE)</f>
        <v>Боровский Артем</v>
      </c>
      <c r="D46" s="165" t="str">
        <f>VLOOKUP($B46,Спорт!$A:$J,5,FALSE)</f>
        <v>КТМ</v>
      </c>
      <c r="E46" s="216" t="s">
        <v>28</v>
      </c>
      <c r="F46" s="246">
        <f>'Кон-ты'!$C$8*1+15/1440</f>
        <v>0.46875</v>
      </c>
      <c r="G46" s="247">
        <v>0.46875</v>
      </c>
      <c r="H46" s="248">
        <f t="shared" si="18"/>
        <v>0</v>
      </c>
      <c r="I46" s="249">
        <f t="shared" si="19"/>
        <v>0.53819444444444442</v>
      </c>
      <c r="J46" s="247">
        <v>0.55347222222222225</v>
      </c>
      <c r="K46" s="250">
        <f t="shared" si="20"/>
        <v>1.5277777777777835E-2</v>
      </c>
      <c r="L46" s="246">
        <f t="shared" si="21"/>
        <v>0.62291666666666667</v>
      </c>
      <c r="M46" s="247" t="s">
        <v>576</v>
      </c>
      <c r="N46" s="248"/>
      <c r="O46" s="246"/>
      <c r="P46" s="247"/>
      <c r="Q46" s="248"/>
      <c r="R46" s="246" t="s">
        <v>766</v>
      </c>
      <c r="S46" s="250"/>
      <c r="T46" s="248"/>
      <c r="U46" s="28"/>
      <c r="V46" s="1"/>
      <c r="W46" s="29"/>
      <c r="X46" s="10"/>
      <c r="Y46" s="208"/>
      <c r="Z46" s="210"/>
    </row>
    <row r="47" spans="1:26" x14ac:dyDescent="0.25">
      <c r="A47" s="208">
        <v>15</v>
      </c>
      <c r="B47" s="214">
        <v>72</v>
      </c>
      <c r="C47" s="22" t="str">
        <f>VLOOKUP($B47,Спорт!$A:$J,2,FALSE)</f>
        <v>Купин Василий</v>
      </c>
      <c r="D47" s="165" t="str">
        <f>VLOOKUP($B47,Спорт!$A:$J,5,FALSE)</f>
        <v>КТМ</v>
      </c>
      <c r="E47" s="216" t="s">
        <v>28</v>
      </c>
      <c r="F47" s="246">
        <f>'Кон-ты'!$C$8*1+13/1440</f>
        <v>0.46736111111111112</v>
      </c>
      <c r="G47" s="247">
        <v>0.46736111111111112</v>
      </c>
      <c r="H47" s="248">
        <f t="shared" si="18"/>
        <v>0</v>
      </c>
      <c r="I47" s="249">
        <f t="shared" si="19"/>
        <v>0.53680555555555554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 t="s">
        <v>757</v>
      </c>
      <c r="S47" s="250"/>
      <c r="T47" s="248"/>
      <c r="U47" s="28"/>
      <c r="V47" s="1"/>
      <c r="W47" s="29"/>
      <c r="X47" s="10"/>
      <c r="Y47" s="208"/>
      <c r="Z47" s="210"/>
    </row>
    <row r="48" spans="1:26" x14ac:dyDescent="0.25">
      <c r="A48" s="208">
        <v>16</v>
      </c>
      <c r="B48" s="214">
        <v>117</v>
      </c>
      <c r="C48" s="22" t="str">
        <f>VLOOKUP($B48,Спорт!$A:$J,2,FALSE)</f>
        <v>Ковалев Евгений</v>
      </c>
      <c r="D48" s="165" t="str">
        <f>VLOOKUP($B48,Спорт!$A:$J,5,FALSE)</f>
        <v>Husqvarna</v>
      </c>
      <c r="E48" s="216" t="s">
        <v>28</v>
      </c>
      <c r="F48" s="246">
        <f>'Кон-ты'!$C$8*1+16/1440</f>
        <v>0.46944444444444444</v>
      </c>
      <c r="G48" s="247">
        <v>0.46944444444444444</v>
      </c>
      <c r="H48" s="248">
        <f t="shared" si="18"/>
        <v>0</v>
      </c>
      <c r="I48" s="249">
        <f t="shared" si="19"/>
        <v>0.53888888888888886</v>
      </c>
      <c r="J48" s="247" t="s">
        <v>576</v>
      </c>
      <c r="K48" s="250"/>
      <c r="L48" s="246"/>
      <c r="M48" s="247"/>
      <c r="N48" s="248"/>
      <c r="O48" s="246"/>
      <c r="P48" s="247"/>
      <c r="Q48" s="248"/>
      <c r="R48" s="246"/>
      <c r="S48" s="250"/>
      <c r="T48" s="248"/>
      <c r="U48" s="28"/>
      <c r="V48" s="1"/>
      <c r="W48" s="29"/>
      <c r="X48" s="10"/>
      <c r="Y48" s="208"/>
      <c r="Z48" s="210"/>
    </row>
    <row r="49" spans="1:26" x14ac:dyDescent="0.25">
      <c r="A49" s="208">
        <v>17</v>
      </c>
      <c r="B49" s="214">
        <v>360</v>
      </c>
      <c r="C49" s="22" t="str">
        <f>VLOOKUP($B49,Спорт!$A:$J,2,FALSE)</f>
        <v>Петухов Илья</v>
      </c>
      <c r="D49" s="165" t="str">
        <f>VLOOKUP($B49,Спорт!$A:$J,5,FALSE)</f>
        <v>Форсаж</v>
      </c>
      <c r="E49" s="216" t="s">
        <v>28</v>
      </c>
      <c r="F49" s="246">
        <f>'Кон-ты'!$C$8*1+19/1440</f>
        <v>0.47152777777777777</v>
      </c>
      <c r="G49" s="247">
        <v>0.47152777777777777</v>
      </c>
      <c r="H49" s="248">
        <f t="shared" si="18"/>
        <v>0</v>
      </c>
      <c r="I49" s="249">
        <f t="shared" si="19"/>
        <v>0.54097222222222219</v>
      </c>
      <c r="J49" s="247" t="s">
        <v>576</v>
      </c>
      <c r="K49" s="250"/>
      <c r="L49" s="246"/>
      <c r="M49" s="247"/>
      <c r="N49" s="248"/>
      <c r="O49" s="246"/>
      <c r="P49" s="247"/>
      <c r="Q49" s="248"/>
      <c r="R49" s="246"/>
      <c r="S49" s="250"/>
      <c r="T49" s="248"/>
      <c r="U49" s="28"/>
      <c r="V49" s="1"/>
      <c r="W49" s="29"/>
      <c r="X49" s="10"/>
      <c r="Y49" s="208"/>
      <c r="Z49" s="210"/>
    </row>
    <row r="50" spans="1:26" x14ac:dyDescent="0.25">
      <c r="A50" s="208">
        <v>18</v>
      </c>
      <c r="B50" s="214">
        <v>777</v>
      </c>
      <c r="C50" s="22" t="str">
        <f>VLOOKUP($B50,Спорт!$A:$J,2,FALSE)</f>
        <v>Глыженков Сергей</v>
      </c>
      <c r="D50" s="165" t="str">
        <f>VLOOKUP($B50,Спорт!$A:$J,5,FALSE)</f>
        <v>Gas Gas</v>
      </c>
      <c r="E50" s="216" t="s">
        <v>28</v>
      </c>
      <c r="F50" s="246">
        <f>'Кон-ты'!$C$8*1+20/1440</f>
        <v>0.47222222222222221</v>
      </c>
      <c r="G50" s="247">
        <v>0.47222222222222221</v>
      </c>
      <c r="H50" s="248">
        <f t="shared" si="18"/>
        <v>0</v>
      </c>
      <c r="I50" s="249">
        <f t="shared" si="19"/>
        <v>0.54166666666666663</v>
      </c>
      <c r="J50" s="247" t="s">
        <v>576</v>
      </c>
      <c r="K50" s="250"/>
      <c r="L50" s="246"/>
      <c r="M50" s="247"/>
      <c r="N50" s="248"/>
      <c r="O50" s="246"/>
      <c r="P50" s="247"/>
      <c r="Q50" s="248"/>
      <c r="R50" s="246"/>
      <c r="S50" s="250"/>
      <c r="T50" s="248"/>
      <c r="U50" s="28"/>
      <c r="V50" s="1"/>
      <c r="W50" s="29"/>
      <c r="X50" s="10"/>
      <c r="Y50" s="208"/>
      <c r="Z50" s="210"/>
    </row>
    <row r="51" spans="1:26" s="7" customFormat="1" ht="11.25" customHeight="1" thickBot="1" x14ac:dyDescent="0.3">
      <c r="D51" s="166"/>
      <c r="F51" s="13"/>
      <c r="G51" s="13"/>
      <c r="H51" s="13"/>
      <c r="I51" s="13"/>
      <c r="J51" s="13"/>
      <c r="K51" s="13"/>
      <c r="L51" s="13"/>
      <c r="M51" s="13"/>
      <c r="N51" s="13"/>
      <c r="O51" s="97"/>
      <c r="P51" s="98"/>
      <c r="Q51" s="99"/>
      <c r="R51" s="13"/>
      <c r="S51" s="13"/>
      <c r="T51" s="13"/>
      <c r="U51" s="13"/>
      <c r="V51" s="13"/>
      <c r="W51" s="13"/>
      <c r="X51" s="13"/>
    </row>
    <row r="52" spans="1:26" x14ac:dyDescent="0.25">
      <c r="A52" s="14">
        <v>1</v>
      </c>
      <c r="B52" s="213">
        <v>46</v>
      </c>
      <c r="C52" s="21" t="str">
        <f>VLOOKUP($B52,Спорт!$A:$J,2,FALSE)</f>
        <v>Агафонов Алексей</v>
      </c>
      <c r="D52" s="164" t="str">
        <f>VLOOKUP($B52,Спорт!$A:$J,5,FALSE)</f>
        <v>Gas Gas</v>
      </c>
      <c r="E52" s="215" t="s">
        <v>30</v>
      </c>
      <c r="F52" s="241">
        <f>'Кон-ты'!$C$8*1+23/1440</f>
        <v>0.47430555555555554</v>
      </c>
      <c r="G52" s="242">
        <v>0.47430555555555554</v>
      </c>
      <c r="H52" s="243">
        <f t="shared" ref="H52:H57" si="27">IF(G52&lt;F52,ABS(G52-F52),IF(ROUNDUP(G52,8)=ROUNDUP(F52,8),0,ABS((G52-F52))))</f>
        <v>0</v>
      </c>
      <c r="I52" s="244">
        <f t="shared" ref="I52:I57" si="28">G52+пр</f>
        <v>0.54374999999999996</v>
      </c>
      <c r="J52" s="242">
        <v>0.58333333333333337</v>
      </c>
      <c r="K52" s="245">
        <f>IF(J52&lt;I52,ABS(J52-I52),IF(ROUNDUP(J52,8)=ROUNDUP(I52,8),0,ABS((J52-I52))))</f>
        <v>3.9583333333333415E-2</v>
      </c>
      <c r="L52" s="241">
        <f>J52+пр</f>
        <v>0.65277777777777779</v>
      </c>
      <c r="M52" s="242">
        <v>0.67013888888888884</v>
      </c>
      <c r="N52" s="243">
        <f>IF(M52&lt;L52,ABS(M52-L52),IF(ROUNDUP(M52,8)=ROUNDUP(L52,8),0,ABS((M52-L52))))</f>
        <v>1.7361111111111049E-2</v>
      </c>
      <c r="O52" s="241">
        <f>M52+'Кон-ты'!$C$9</f>
        <v>0.68055555555555547</v>
      </c>
      <c r="P52" s="242"/>
      <c r="Q52" s="243"/>
      <c r="R52" s="241" t="s">
        <v>773</v>
      </c>
      <c r="S52" s="245" t="s">
        <v>804</v>
      </c>
      <c r="T52" s="243" t="s">
        <v>836</v>
      </c>
      <c r="U52" s="26">
        <f>SUM(H52+K52+N52+Q52)</f>
        <v>5.6944444444444464E-2</v>
      </c>
      <c r="V52" s="8">
        <f>SUM(R52+S52+T52)</f>
        <v>8.171296296296298E-3</v>
      </c>
      <c r="W52" s="27"/>
      <c r="X52" s="9">
        <f>SUM(U52:W52)</f>
        <v>6.5115740740740766E-2</v>
      </c>
      <c r="Y52" s="207">
        <v>1</v>
      </c>
      <c r="Z52" s="209">
        <f>LOOKUP(Y52,{1,2,3,4,5,6,7,8,9,10,11,12,13,14,15,16,17,18,19,20,21},{25,22,20,18,16,15,14,13,12,11,10,9,8,7,6,5,4,3,2,1,0})</f>
        <v>25</v>
      </c>
    </row>
    <row r="53" spans="1:26" x14ac:dyDescent="0.25">
      <c r="A53" s="15">
        <v>2</v>
      </c>
      <c r="B53" s="214">
        <v>1</v>
      </c>
      <c r="C53" s="22" t="str">
        <f>VLOOKUP($B53,Спорт!$A:$J,2,FALSE)</f>
        <v>Потепалов Семен</v>
      </c>
      <c r="D53" s="165" t="str">
        <f>VLOOKUP($B53,Спорт!$A:$J,5,FALSE)</f>
        <v>КТМ</v>
      </c>
      <c r="E53" s="216" t="s">
        <v>30</v>
      </c>
      <c r="F53" s="246">
        <f>'Кон-ты'!$C$8*1+22/1440</f>
        <v>0.47361111111111109</v>
      </c>
      <c r="G53" s="247">
        <v>0.47361111111111109</v>
      </c>
      <c r="H53" s="248">
        <f t="shared" si="27"/>
        <v>0</v>
      </c>
      <c r="I53" s="249">
        <f t="shared" si="28"/>
        <v>0.54305555555555551</v>
      </c>
      <c r="J53" s="247">
        <v>0.54305555555555551</v>
      </c>
      <c r="K53" s="250">
        <f>IF(J53&lt;I53,ABS(J53-I53),IF(ROUNDUP(J53,8)=ROUNDUP(I53,8),0,ABS((J53-I53))))</f>
        <v>0</v>
      </c>
      <c r="L53" s="246">
        <f>J53+пр</f>
        <v>0.61249999999999993</v>
      </c>
      <c r="M53" s="247">
        <v>0.65902777777777777</v>
      </c>
      <c r="N53" s="248">
        <f>IF(M53&lt;L53,ABS(M53-L53),IF(ROUNDUP(M53,8)=ROUNDUP(L53,8),0,ABS((M53-L53))))</f>
        <v>4.6527777777777835E-2</v>
      </c>
      <c r="O53" s="246">
        <f>M53+'Кон-ты'!$C$9</f>
        <v>0.6694444444444444</v>
      </c>
      <c r="P53" s="247"/>
      <c r="Q53" s="248"/>
      <c r="R53" s="246" t="s">
        <v>781</v>
      </c>
      <c r="S53" s="250" t="s">
        <v>803</v>
      </c>
      <c r="T53" s="248">
        <v>2.5509259259259259E-2</v>
      </c>
      <c r="U53" s="28">
        <f>SUM(H53+K53+N53+Q53)</f>
        <v>4.6527777777777835E-2</v>
      </c>
      <c r="V53" s="1">
        <f>SUM(R53+S53+T53)</f>
        <v>3.09375E-2</v>
      </c>
      <c r="W53" s="29"/>
      <c r="X53" s="10">
        <f>SUM(U53:W53)</f>
        <v>7.7465277777777841E-2</v>
      </c>
      <c r="Y53" s="208">
        <v>2</v>
      </c>
      <c r="Z53" s="210">
        <f>LOOKUP(Y53,{1,2,3,4,5,6,7,8,9,10,11,12,13,14,15,16,17,18,19,20,21},{25,22,20,18,16,15,14,13,12,11,10,9,8,7,6,5,4,3,2,1,0})</f>
        <v>22</v>
      </c>
    </row>
    <row r="54" spans="1:26" x14ac:dyDescent="0.25">
      <c r="A54" s="208">
        <v>3</v>
      </c>
      <c r="B54" s="214">
        <v>153</v>
      </c>
      <c r="C54" s="22" t="str">
        <f>VLOOKUP($B54,Спорт!$A:$J,2,FALSE)</f>
        <v>Комков Даниил</v>
      </c>
      <c r="D54" s="165" t="str">
        <f>VLOOKUP($B54,Спорт!$A:$J,5,FALSE)</f>
        <v>Husqvarna</v>
      </c>
      <c r="E54" s="216" t="s">
        <v>30</v>
      </c>
      <c r="F54" s="246">
        <f>'Кон-ты'!$C$8*1+24/1440</f>
        <v>0.47499999999999998</v>
      </c>
      <c r="G54" s="247">
        <v>0.47499999999999998</v>
      </c>
      <c r="H54" s="248">
        <f t="shared" si="27"/>
        <v>0</v>
      </c>
      <c r="I54" s="249">
        <f t="shared" si="28"/>
        <v>0.5444444444444444</v>
      </c>
      <c r="J54" s="247">
        <v>0.55277777777777781</v>
      </c>
      <c r="K54" s="250">
        <f>IF(J54&lt;I54,ABS(J54-I54),IF(ROUNDUP(J54,8)=ROUNDUP(I54,8),0,ABS((J54-I54))))</f>
        <v>8.3333333333334147E-3</v>
      </c>
      <c r="L54" s="246">
        <f>J54+пр</f>
        <v>0.62222222222222223</v>
      </c>
      <c r="M54" s="247">
        <v>0.6777777777777777</v>
      </c>
      <c r="N54" s="248">
        <f>IF(M54&lt;L54,ABS(M54-L54),IF(ROUNDUP(M54,8)=ROUNDUP(L54,8),0,ABS((M54-L54))))</f>
        <v>5.5555555555555469E-2</v>
      </c>
      <c r="O54" s="246">
        <f>M54+'Кон-ты'!$C$9</f>
        <v>0.68819444444444433</v>
      </c>
      <c r="P54" s="247"/>
      <c r="Q54" s="248"/>
      <c r="R54" s="246" t="s">
        <v>782</v>
      </c>
      <c r="S54" s="250" t="s">
        <v>805</v>
      </c>
      <c r="T54" s="248" t="s">
        <v>837</v>
      </c>
      <c r="U54" s="28"/>
      <c r="V54" s="1"/>
      <c r="W54" s="29"/>
      <c r="X54" s="10"/>
      <c r="Y54" s="208"/>
      <c r="Z54" s="210"/>
    </row>
    <row r="55" spans="1:26" x14ac:dyDescent="0.25">
      <c r="A55" s="15">
        <v>4</v>
      </c>
      <c r="B55" s="20">
        <v>42</v>
      </c>
      <c r="C55" s="22" t="str">
        <f>VLOOKUP($B55,Спорт!$A:$J,2,FALSE)</f>
        <v>Яблоков Александр</v>
      </c>
      <c r="D55" s="165" t="str">
        <f>VLOOKUP($B55,Спорт!$A:$J,5,FALSE)</f>
        <v>Yamaha</v>
      </c>
      <c r="E55" s="25" t="s">
        <v>30</v>
      </c>
      <c r="F55" s="246">
        <f>'Кон-ты'!$C$8*1+23/1440</f>
        <v>0.47430555555555554</v>
      </c>
      <c r="G55" s="247">
        <v>0.47430555555555554</v>
      </c>
      <c r="H55" s="248">
        <f t="shared" si="27"/>
        <v>0</v>
      </c>
      <c r="I55" s="249">
        <f t="shared" si="28"/>
        <v>0.54374999999999996</v>
      </c>
      <c r="J55" s="247">
        <v>0.58124999999999993</v>
      </c>
      <c r="K55" s="250">
        <f>IF(J55&lt;I55,ABS(J55-I55),IF(ROUNDUP(J55,8)=ROUNDUP(I55,8),0,ABS((J55-I55))))</f>
        <v>3.7499999999999978E-2</v>
      </c>
      <c r="L55" s="246">
        <f>J55+пр</f>
        <v>0.65069444444444435</v>
      </c>
      <c r="M55" s="247" t="s">
        <v>576</v>
      </c>
      <c r="N55" s="248"/>
      <c r="O55" s="246"/>
      <c r="P55" s="247"/>
      <c r="Q55" s="248"/>
      <c r="R55" s="246"/>
      <c r="S55" s="250"/>
      <c r="T55" s="248"/>
      <c r="U55" s="28"/>
      <c r="V55" s="1"/>
      <c r="W55" s="29"/>
      <c r="X55" s="10"/>
      <c r="Y55" s="36"/>
      <c r="Z55" s="17"/>
    </row>
    <row r="56" spans="1:26" x14ac:dyDescent="0.25">
      <c r="A56" s="208">
        <v>5</v>
      </c>
      <c r="B56" s="214">
        <v>11</v>
      </c>
      <c r="C56" s="22" t="str">
        <f>VLOOKUP($B56,Спорт!$A:$J,2,FALSE)</f>
        <v>Лушниченко Никита</v>
      </c>
      <c r="D56" s="165" t="str">
        <f>VLOOKUP($B56,Спорт!$A:$J,5,FALSE)</f>
        <v>КТМ</v>
      </c>
      <c r="E56" s="216" t="s">
        <v>30</v>
      </c>
      <c r="F56" s="246">
        <f>'Кон-ты'!$C$8*1+22/1440</f>
        <v>0.47361111111111109</v>
      </c>
      <c r="G56" s="247">
        <v>0.47361111111111109</v>
      </c>
      <c r="H56" s="248">
        <f t="shared" si="27"/>
        <v>0</v>
      </c>
      <c r="I56" s="249">
        <f t="shared" si="28"/>
        <v>0.54305555555555551</v>
      </c>
      <c r="J56" s="247" t="s">
        <v>576</v>
      </c>
      <c r="K56" s="250"/>
      <c r="L56" s="251"/>
      <c r="M56" s="247"/>
      <c r="N56" s="248"/>
      <c r="O56" s="246"/>
      <c r="P56" s="247"/>
      <c r="Q56" s="248"/>
      <c r="R56" s="246"/>
      <c r="S56" s="250"/>
      <c r="T56" s="248"/>
      <c r="U56" s="28"/>
      <c r="V56" s="1"/>
      <c r="W56" s="29"/>
      <c r="X56" s="10"/>
      <c r="Y56" s="208"/>
      <c r="Z56" s="210"/>
    </row>
    <row r="57" spans="1:26" x14ac:dyDescent="0.25">
      <c r="A57" s="208">
        <v>6</v>
      </c>
      <c r="B57" s="214">
        <v>56</v>
      </c>
      <c r="C57" s="22" t="s">
        <v>750</v>
      </c>
      <c r="D57" s="165" t="s">
        <v>64</v>
      </c>
      <c r="E57" s="216" t="s">
        <v>30</v>
      </c>
      <c r="F57" s="246">
        <f>'Кон-ты'!$C$8*1+24/1440</f>
        <v>0.47499999999999998</v>
      </c>
      <c r="G57" s="247">
        <v>0.47499999999999998</v>
      </c>
      <c r="H57" s="248">
        <f t="shared" si="27"/>
        <v>0</v>
      </c>
      <c r="I57" s="249">
        <f t="shared" si="28"/>
        <v>0.5444444444444444</v>
      </c>
      <c r="J57" s="247" t="s">
        <v>576</v>
      </c>
      <c r="K57" s="250"/>
      <c r="L57" s="251"/>
      <c r="M57" s="247"/>
      <c r="N57" s="248"/>
      <c r="O57" s="246"/>
      <c r="P57" s="247"/>
      <c r="Q57" s="248"/>
      <c r="R57" s="246"/>
      <c r="S57" s="250"/>
      <c r="T57" s="248"/>
      <c r="U57" s="28"/>
      <c r="V57" s="1"/>
      <c r="W57" s="29"/>
      <c r="X57" s="10"/>
      <c r="Y57" s="208"/>
      <c r="Z57" s="210"/>
    </row>
    <row r="58" spans="1:26" s="7" customFormat="1" ht="11.25" customHeight="1" thickBot="1" x14ac:dyDescent="0.3">
      <c r="D58" s="166"/>
      <c r="F58" s="13"/>
      <c r="G58" s="13"/>
      <c r="H58" s="13"/>
      <c r="I58" s="13"/>
      <c r="J58" s="13"/>
      <c r="K58" s="13"/>
      <c r="L58" s="13"/>
      <c r="M58" s="13"/>
      <c r="N58" s="13"/>
      <c r="O58" s="97"/>
      <c r="P58" s="98"/>
      <c r="Q58" s="99"/>
      <c r="R58" s="13"/>
      <c r="S58" s="13"/>
      <c r="T58" s="13"/>
      <c r="U58" s="13"/>
      <c r="V58" s="13"/>
      <c r="W58" s="13"/>
      <c r="X58" s="13"/>
    </row>
    <row r="59" spans="1:26" x14ac:dyDescent="0.25">
      <c r="A59" s="207">
        <v>1</v>
      </c>
      <c r="B59" s="213">
        <v>25</v>
      </c>
      <c r="C59" s="21" t="str">
        <f>VLOOKUP($B59,Спорт!$A:$J,2,FALSE)</f>
        <v>Баранова Светлана</v>
      </c>
      <c r="D59" s="164" t="str">
        <f>VLOOKUP($B59,Спорт!$A:$J,5,FALSE)</f>
        <v>Sherco</v>
      </c>
      <c r="E59" s="215" t="s">
        <v>749</v>
      </c>
      <c r="F59" s="241">
        <f>'Кон-ты'!$C$8*1+25/1440</f>
        <v>0.47569444444444442</v>
      </c>
      <c r="G59" s="242">
        <v>0.47569444444444442</v>
      </c>
      <c r="H59" s="243">
        <f t="shared" ref="H59" si="29">IF(G59&lt;F59,ABS(G59-F59),IF(ROUNDUP(G59,8)=ROUNDUP(F59,8),0,ABS((G59-F59))))</f>
        <v>0</v>
      </c>
      <c r="I59" s="244">
        <f>G59+'Кон-ты'!$C$5</f>
        <v>0.55208333333333326</v>
      </c>
      <c r="J59" s="242">
        <v>0.65694444444444444</v>
      </c>
      <c r="K59" s="245">
        <f t="shared" ref="K59" si="30">IF(J59&lt;I59,ABS(J59-I59),IF(ROUNDUP(J59,8)=ROUNDUP(I59,8),0,ABS((J59-I59))))</f>
        <v>0.10486111111111118</v>
      </c>
      <c r="L59" s="241"/>
      <c r="M59" s="242"/>
      <c r="N59" s="243"/>
      <c r="O59" s="241"/>
      <c r="P59" s="242"/>
      <c r="Q59" s="243"/>
      <c r="R59" s="241"/>
      <c r="S59" s="245"/>
      <c r="T59" s="243"/>
      <c r="U59" s="26">
        <f>SUM(H59+K59+N59+Q59)</f>
        <v>0.10486111111111118</v>
      </c>
      <c r="V59" s="8">
        <f t="shared" ref="V59" si="31">SUM(R59+S59+T59)</f>
        <v>0</v>
      </c>
      <c r="W59" s="27"/>
      <c r="X59" s="9">
        <f t="shared" ref="X59" si="32">SUM(U59:W59)</f>
        <v>0.10486111111111118</v>
      </c>
      <c r="Y59" s="207"/>
      <c r="Z59" s="209"/>
    </row>
    <row r="60" spans="1:26" x14ac:dyDescent="0.25">
      <c r="A60" s="208">
        <v>2</v>
      </c>
      <c r="B60" s="214">
        <v>717</v>
      </c>
      <c r="C60" s="22" t="str">
        <f>VLOOKUP($B60,Спорт!$A:$J,2,FALSE)</f>
        <v>Романюта Наталия</v>
      </c>
      <c r="D60" s="165" t="str">
        <f>VLOOKUP($B60,Спорт!$A:$J,5,FALSE)</f>
        <v>Yamaha</v>
      </c>
      <c r="E60" s="216" t="s">
        <v>749</v>
      </c>
      <c r="F60" s="246">
        <f>'Кон-ты'!$C$8*1+26/1440</f>
        <v>0.47638888888888886</v>
      </c>
      <c r="G60" s="247">
        <v>0.47638888888888886</v>
      </c>
      <c r="H60" s="248">
        <f>IF(G60&lt;F60,ABS(G60-F60),IF(ROUNDUP(G60,8)=ROUNDUP(F60,8),0,ABS((G60-F60))))</f>
        <v>0</v>
      </c>
      <c r="I60" s="249">
        <f>G60+'Кон-ты'!$C$5</f>
        <v>0.55277777777777781</v>
      </c>
      <c r="J60" s="247">
        <v>0.68680555555555556</v>
      </c>
      <c r="K60" s="250">
        <f>IF(J60&lt;I60,ABS(J60-I60),IF(ROUNDUP(J60,8)=ROUNDUP(I60,8),0,ABS((J60-I60))))</f>
        <v>0.13402777777777775</v>
      </c>
      <c r="L60" s="246"/>
      <c r="M60" s="247"/>
      <c r="N60" s="248"/>
      <c r="O60" s="246"/>
      <c r="P60" s="247"/>
      <c r="Q60" s="248"/>
      <c r="R60" s="246"/>
      <c r="S60" s="250"/>
      <c r="T60" s="248"/>
      <c r="U60" s="28">
        <f>SUM(H60+K60+N60+Q60)</f>
        <v>0.13402777777777775</v>
      </c>
      <c r="V60" s="1">
        <f>SUM(R60+S60+T60)</f>
        <v>0</v>
      </c>
      <c r="W60" s="29"/>
      <c r="X60" s="10">
        <f>SUM(U60:W60)</f>
        <v>0.13402777777777775</v>
      </c>
      <c r="Y60" s="208"/>
      <c r="Z60" s="210"/>
    </row>
    <row r="61" spans="1:26" x14ac:dyDescent="0.25">
      <c r="A61" s="208">
        <v>3</v>
      </c>
      <c r="B61" s="214">
        <v>135</v>
      </c>
      <c r="C61" s="22" t="str">
        <f>VLOOKUP($B61,Спорт!$A:$J,2,FALSE)</f>
        <v>Кокорева Наталья</v>
      </c>
      <c r="D61" s="165" t="str">
        <f>VLOOKUP($B61,Спорт!$A:$J,5,FALSE)</f>
        <v>КТМ</v>
      </c>
      <c r="E61" s="216" t="s">
        <v>749</v>
      </c>
      <c r="F61" s="246">
        <f>'Кон-ты'!$C$8*1+25/1440</f>
        <v>0.47569444444444442</v>
      </c>
      <c r="G61" s="247">
        <v>0.47569444444444442</v>
      </c>
      <c r="H61" s="248">
        <f>IF(G61&lt;F61,ABS(G61-F61),IF(ROUNDUP(G61,8)=ROUNDUP(F61,8),0,ABS((G61-F61))))</f>
        <v>0</v>
      </c>
      <c r="I61" s="249">
        <f>G61+'Кон-ты'!$C$5</f>
        <v>0.55208333333333326</v>
      </c>
      <c r="J61" s="247">
        <v>0.64444444444444449</v>
      </c>
      <c r="K61" s="250">
        <f>IF(J61&lt;I61,ABS(J61-I61),IF(ROUNDUP(J61,8)=ROUNDUP(I61,8),0,ABS((J61-I61))))</f>
        <v>9.2361111111111227E-2</v>
      </c>
      <c r="L61" s="246"/>
      <c r="M61" s="247"/>
      <c r="N61" s="248"/>
      <c r="O61" s="246"/>
      <c r="P61" s="247"/>
      <c r="Q61" s="248"/>
      <c r="R61" s="246"/>
      <c r="S61" s="250"/>
      <c r="T61" s="248"/>
      <c r="U61" s="28">
        <f>SUM(H61+K61+N61+Q61)</f>
        <v>9.2361111111111227E-2</v>
      </c>
      <c r="V61" s="1">
        <f>SUM(R61+S61+T61)</f>
        <v>0</v>
      </c>
      <c r="W61" s="29"/>
      <c r="X61" s="10">
        <f>SUM(U61:W61)</f>
        <v>9.2361111111111227E-2</v>
      </c>
      <c r="Y61" s="208"/>
      <c r="Z61" s="210"/>
    </row>
    <row r="62" spans="1:26" s="7" customFormat="1" ht="11.25" customHeight="1" thickBot="1" x14ac:dyDescent="0.3">
      <c r="D62" s="166"/>
      <c r="F62" s="13"/>
      <c r="G62" s="13"/>
      <c r="H62" s="13"/>
      <c r="I62" s="13"/>
      <c r="J62" s="13"/>
      <c r="K62" s="13"/>
      <c r="L62" s="13"/>
      <c r="M62" s="13"/>
      <c r="N62" s="13"/>
      <c r="O62" s="97"/>
      <c r="P62" s="98"/>
      <c r="Q62" s="99"/>
      <c r="R62" s="13"/>
      <c r="S62" s="13"/>
      <c r="T62" s="13"/>
      <c r="U62" s="13"/>
      <c r="V62" s="13"/>
      <c r="W62" s="13"/>
      <c r="X62" s="13"/>
    </row>
    <row r="63" spans="1:26" x14ac:dyDescent="0.25">
      <c r="A63" s="14">
        <v>1</v>
      </c>
      <c r="B63" s="213">
        <v>333</v>
      </c>
      <c r="C63" s="21" t="str">
        <f>VLOOKUP($B63,Спорт!$A:$J,2,FALSE)</f>
        <v>Матвеев Владислав</v>
      </c>
      <c r="D63" s="167" t="str">
        <f>VLOOKUP($B63,Спорт!$A:$J,5,FALSE)</f>
        <v>КТМ</v>
      </c>
      <c r="E63" s="215" t="s">
        <v>33</v>
      </c>
      <c r="F63" s="241">
        <f>'Кон-ты'!$C$8*1+36/1440</f>
        <v>0.48333333333333334</v>
      </c>
      <c r="G63" s="242">
        <v>0.48333333333333334</v>
      </c>
      <c r="H63" s="243">
        <f t="shared" ref="H63:H92" si="33">IF(G63&lt;F63,ABS(G63-F63),IF(ROUNDUP(G63,8)=ROUNDUP(F63,8),0,ABS((G63-F63))))</f>
        <v>0</v>
      </c>
      <c r="I63" s="244">
        <f t="shared" ref="I63:I92" si="34">G63+хобби</f>
        <v>0.55972222222222223</v>
      </c>
      <c r="J63" s="242">
        <v>0.55972222222222223</v>
      </c>
      <c r="K63" s="245">
        <f>IF(J63&lt;I63,ABS(J63-I63),IF(ROUNDUP(J63,8)=ROUNDUP(I63,8),0,ABS((J63-I63))))</f>
        <v>0</v>
      </c>
      <c r="L63" s="241">
        <f>J63+хобби</f>
        <v>0.63611111111111107</v>
      </c>
      <c r="M63" s="242">
        <v>0.68333333333333324</v>
      </c>
      <c r="N63" s="243">
        <f>IF(M63&lt;L63,ABS(M63-L63),IF(ROUNDUP(M63,8)=ROUNDUP(L63,8),0,ABS((M63-L63))))</f>
        <v>4.7222222222222165E-2</v>
      </c>
      <c r="O63" s="241">
        <f>M63+'Кон-ты'!$C$9</f>
        <v>0.69374999999999987</v>
      </c>
      <c r="P63" s="242" t="s">
        <v>576</v>
      </c>
      <c r="Q63" s="243"/>
      <c r="R63" s="241"/>
      <c r="S63" s="245" t="s">
        <v>802</v>
      </c>
      <c r="T63" s="243"/>
      <c r="U63" s="26"/>
      <c r="V63" s="8"/>
      <c r="W63" s="27"/>
      <c r="X63" s="9"/>
      <c r="Y63" s="207"/>
      <c r="Z63" s="16"/>
    </row>
    <row r="64" spans="1:26" x14ac:dyDescent="0.25">
      <c r="A64" s="15">
        <v>2</v>
      </c>
      <c r="B64" s="214">
        <v>200</v>
      </c>
      <c r="C64" s="22" t="str">
        <f>VLOOKUP($B64,Спорт!$A:$J,2,FALSE)</f>
        <v>Олейников Алексей</v>
      </c>
      <c r="D64" s="168" t="str">
        <f>VLOOKUP($B64,Спорт!$A:$J,5,FALSE)</f>
        <v>КТМ</v>
      </c>
      <c r="E64" s="216" t="s">
        <v>33</v>
      </c>
      <c r="F64" s="246">
        <f>'Кон-ты'!$C$8*1+33/1440</f>
        <v>0.48124999999999996</v>
      </c>
      <c r="G64" s="247">
        <v>0.48124999999999996</v>
      </c>
      <c r="H64" s="248">
        <f t="shared" si="33"/>
        <v>0</v>
      </c>
      <c r="I64" s="249">
        <f t="shared" si="34"/>
        <v>0.5576388888888888</v>
      </c>
      <c r="J64" s="247">
        <v>0.59513888888888888</v>
      </c>
      <c r="K64" s="250">
        <f>IF(J64&lt;I64,ABS(J64-I64),IF(ROUNDUP(J64,8)=ROUNDUP(I64,8),0,ABS((J64-I64))))</f>
        <v>3.7500000000000089E-2</v>
      </c>
      <c r="L64" s="246">
        <f>J64+хобби</f>
        <v>0.67152777777777772</v>
      </c>
      <c r="M64" s="247" t="s">
        <v>576</v>
      </c>
      <c r="N64" s="248"/>
      <c r="O64" s="246"/>
      <c r="P64" s="247"/>
      <c r="Q64" s="248"/>
      <c r="R64" s="246"/>
      <c r="S64" s="250"/>
      <c r="T64" s="248"/>
      <c r="U64" s="28"/>
      <c r="V64" s="1"/>
      <c r="W64" s="29"/>
      <c r="X64" s="10"/>
      <c r="Y64" s="208"/>
      <c r="Z64" s="210"/>
    </row>
    <row r="65" spans="1:26" x14ac:dyDescent="0.25">
      <c r="A65" s="15">
        <v>3</v>
      </c>
      <c r="B65" s="20">
        <v>273</v>
      </c>
      <c r="C65" s="22" t="str">
        <f>VLOOKUP($B65,Спорт!$A:$J,2,FALSE)</f>
        <v>Лесков Анлрей</v>
      </c>
      <c r="D65" s="168" t="str">
        <f>VLOOKUP($B65,Спорт!$A:$J,5,FALSE)</f>
        <v>КТМ</v>
      </c>
      <c r="E65" s="32" t="s">
        <v>33</v>
      </c>
      <c r="F65" s="246">
        <f>'Кон-ты'!$C$8*1+35/1440</f>
        <v>0.4826388888888889</v>
      </c>
      <c r="G65" s="247">
        <v>0.4826388888888889</v>
      </c>
      <c r="H65" s="248">
        <f t="shared" si="33"/>
        <v>0</v>
      </c>
      <c r="I65" s="249">
        <f t="shared" si="34"/>
        <v>0.55902777777777779</v>
      </c>
      <c r="J65" s="247">
        <v>0.59166666666666667</v>
      </c>
      <c r="K65" s="250">
        <f>IF(J65&lt;I65,ABS(J65-I65),IF(ROUNDUP(J65,8)=ROUNDUP(I65,8),0,ABS((J65-I65))))</f>
        <v>3.2638888888888884E-2</v>
      </c>
      <c r="L65" s="246">
        <f>J65+хобби</f>
        <v>0.66805555555555562</v>
      </c>
      <c r="M65" s="247" t="s">
        <v>576</v>
      </c>
      <c r="N65" s="248"/>
      <c r="O65" s="246"/>
      <c r="P65" s="247"/>
      <c r="Q65" s="248"/>
      <c r="R65" s="246"/>
      <c r="S65" s="250"/>
      <c r="T65" s="248"/>
      <c r="U65" s="28"/>
      <c r="V65" s="1"/>
      <c r="W65" s="29"/>
      <c r="X65" s="10"/>
      <c r="Y65" s="15"/>
      <c r="Z65" s="17"/>
    </row>
    <row r="66" spans="1:26" x14ac:dyDescent="0.25">
      <c r="A66" s="15">
        <v>4</v>
      </c>
      <c r="B66" s="194">
        <v>691</v>
      </c>
      <c r="C66" s="22" t="str">
        <f>VLOOKUP($B66,Спорт!$A:$J,2,FALSE)</f>
        <v>Кунцеев Сергей</v>
      </c>
      <c r="D66" s="168" t="str">
        <f>VLOOKUP($B66,Спорт!$A:$J,5,FALSE)</f>
        <v>КТМ</v>
      </c>
      <c r="E66" s="216" t="s">
        <v>33</v>
      </c>
      <c r="F66" s="246">
        <f>'Кон-ты'!$C$8*1+38/1440</f>
        <v>0.48472222222222222</v>
      </c>
      <c r="G66" s="247">
        <v>0.48472222222222222</v>
      </c>
      <c r="H66" s="248">
        <f t="shared" si="33"/>
        <v>0</v>
      </c>
      <c r="I66" s="249">
        <f t="shared" si="34"/>
        <v>0.56111111111111112</v>
      </c>
      <c r="J66" s="247">
        <v>0.5854166666666667</v>
      </c>
      <c r="K66" s="250">
        <f>IF(J66&lt;I66,ABS(J66-I66),IF(ROUNDUP(J66,8)=ROUNDUP(I66,8),0,ABS((J66-I66))))</f>
        <v>2.430555555555558E-2</v>
      </c>
      <c r="L66" s="246">
        <f>J66+хобби</f>
        <v>0.66180555555555554</v>
      </c>
      <c r="M66" s="247" t="s">
        <v>576</v>
      </c>
      <c r="N66" s="248"/>
      <c r="O66" s="246"/>
      <c r="P66" s="247"/>
      <c r="Q66" s="248"/>
      <c r="R66" s="246" t="s">
        <v>771</v>
      </c>
      <c r="S66" s="250"/>
      <c r="T66" s="248"/>
      <c r="U66" s="28"/>
      <c r="V66" s="1"/>
      <c r="W66" s="29"/>
      <c r="X66" s="10"/>
      <c r="Y66" s="15"/>
      <c r="Z66" s="17"/>
    </row>
    <row r="67" spans="1:26" x14ac:dyDescent="0.25">
      <c r="A67" s="15">
        <v>5</v>
      </c>
      <c r="B67" s="20">
        <v>7</v>
      </c>
      <c r="C67" s="22" t="str">
        <f>VLOOKUP($B67,Спорт!$A:$J,2,FALSE)</f>
        <v>Шевченко Михаил</v>
      </c>
      <c r="D67" s="168" t="str">
        <f>VLOOKUP($B67,Спорт!$A:$J,5,FALSE)</f>
        <v>WR</v>
      </c>
      <c r="E67" s="216" t="s">
        <v>33</v>
      </c>
      <c r="F67" s="246">
        <f>'Кон-ты'!$C$8*1+26/1440</f>
        <v>0.47638888888888886</v>
      </c>
      <c r="G67" s="247">
        <v>0.47638888888888886</v>
      </c>
      <c r="H67" s="248">
        <f t="shared" si="33"/>
        <v>0</v>
      </c>
      <c r="I67" s="249">
        <f t="shared" si="34"/>
        <v>0.55277777777777781</v>
      </c>
      <c r="J67" s="247" t="s">
        <v>576</v>
      </c>
      <c r="K67" s="250"/>
      <c r="L67" s="246"/>
      <c r="M67" s="247"/>
      <c r="N67" s="248"/>
      <c r="O67" s="246"/>
      <c r="P67" s="247"/>
      <c r="Q67" s="248"/>
      <c r="R67" s="246"/>
      <c r="S67" s="250"/>
      <c r="T67" s="248"/>
      <c r="U67" s="28"/>
      <c r="V67" s="1"/>
      <c r="W67" s="29"/>
      <c r="X67" s="10"/>
      <c r="Y67" s="15"/>
      <c r="Z67" s="17"/>
    </row>
    <row r="68" spans="1:26" x14ac:dyDescent="0.25">
      <c r="A68" s="15">
        <v>6</v>
      </c>
      <c r="B68" s="20">
        <v>29</v>
      </c>
      <c r="C68" s="22" t="str">
        <f>VLOOKUP($B68,Спорт!$A:$J,2,FALSE)</f>
        <v>Ковенков Сергей</v>
      </c>
      <c r="D68" s="168" t="str">
        <f>VLOOKUP($B68,Спорт!$A:$J,5,FALSE)</f>
        <v>Husaberg</v>
      </c>
      <c r="E68" s="216" t="s">
        <v>33</v>
      </c>
      <c r="F68" s="246">
        <f>'Кон-ты'!$C$8*1+27/1440</f>
        <v>0.4770833333333333</v>
      </c>
      <c r="G68" s="247">
        <v>0.4770833333333333</v>
      </c>
      <c r="H68" s="248">
        <f t="shared" si="33"/>
        <v>0</v>
      </c>
      <c r="I68" s="249">
        <f t="shared" si="34"/>
        <v>0.55347222222222214</v>
      </c>
      <c r="J68" s="247" t="s">
        <v>576</v>
      </c>
      <c r="K68" s="250"/>
      <c r="L68" s="246"/>
      <c r="M68" s="247"/>
      <c r="N68" s="248"/>
      <c r="O68" s="246"/>
      <c r="P68" s="247"/>
      <c r="Q68" s="248"/>
      <c r="R68" s="246"/>
      <c r="S68" s="250"/>
      <c r="T68" s="248"/>
      <c r="U68" s="28"/>
      <c r="V68" s="1"/>
      <c r="W68" s="29"/>
      <c r="X68" s="10"/>
      <c r="Y68" s="36"/>
      <c r="Z68" s="17"/>
    </row>
    <row r="69" spans="1:26" x14ac:dyDescent="0.25">
      <c r="A69" s="15">
        <v>7</v>
      </c>
      <c r="B69" s="20">
        <v>33</v>
      </c>
      <c r="C69" s="22" t="str">
        <f>VLOOKUP($B69,Спорт!$A:$J,2,FALSE)</f>
        <v>Павликов Виталий</v>
      </c>
      <c r="D69" s="168" t="str">
        <f>VLOOKUP($B69,Спорт!$A:$J,5,FALSE)</f>
        <v>КТМ</v>
      </c>
      <c r="E69" s="216" t="s">
        <v>33</v>
      </c>
      <c r="F69" s="246">
        <f>'Кон-ты'!$C$8*1+27/1440</f>
        <v>0.4770833333333333</v>
      </c>
      <c r="G69" s="247">
        <v>0.4770833333333333</v>
      </c>
      <c r="H69" s="248">
        <f t="shared" si="33"/>
        <v>0</v>
      </c>
      <c r="I69" s="249">
        <f t="shared" si="34"/>
        <v>0.55347222222222214</v>
      </c>
      <c r="J69" s="247" t="s">
        <v>576</v>
      </c>
      <c r="K69" s="250"/>
      <c r="L69" s="246"/>
      <c r="M69" s="247"/>
      <c r="N69" s="248"/>
      <c r="O69" s="246"/>
      <c r="P69" s="247"/>
      <c r="Q69" s="248"/>
      <c r="R69" s="246"/>
      <c r="S69" s="250"/>
      <c r="T69" s="248"/>
      <c r="U69" s="28"/>
      <c r="V69" s="1"/>
      <c r="W69" s="29"/>
      <c r="X69" s="10"/>
      <c r="Y69" s="36"/>
      <c r="Z69" s="37"/>
    </row>
    <row r="70" spans="1:26" x14ac:dyDescent="0.25">
      <c r="A70" s="15">
        <v>8</v>
      </c>
      <c r="B70" s="20">
        <v>50</v>
      </c>
      <c r="C70" s="22" t="str">
        <f>VLOOKUP($B70,Спорт!$A:$J,2,FALSE)</f>
        <v>Мартынов Сергей</v>
      </c>
      <c r="D70" s="168" t="str">
        <f>VLOOKUP($B70,Спорт!$A:$J,5,FALSE)</f>
        <v>Honda</v>
      </c>
      <c r="E70" s="216" t="s">
        <v>33</v>
      </c>
      <c r="F70" s="246">
        <f>'Кон-ты'!$C$8*1+28/1440</f>
        <v>0.47777777777777775</v>
      </c>
      <c r="G70" s="247">
        <v>0.47777777777777775</v>
      </c>
      <c r="H70" s="248">
        <f t="shared" si="33"/>
        <v>0</v>
      </c>
      <c r="I70" s="249">
        <f t="shared" si="34"/>
        <v>0.5541666666666667</v>
      </c>
      <c r="J70" s="247" t="s">
        <v>576</v>
      </c>
      <c r="K70" s="250"/>
      <c r="L70" s="246"/>
      <c r="M70" s="247"/>
      <c r="N70" s="248"/>
      <c r="O70" s="246"/>
      <c r="P70" s="247"/>
      <c r="Q70" s="248"/>
      <c r="R70" s="246"/>
      <c r="S70" s="250"/>
      <c r="T70" s="248"/>
      <c r="U70" s="28"/>
      <c r="V70" s="1"/>
      <c r="W70" s="29"/>
      <c r="X70" s="10"/>
      <c r="Y70" s="36"/>
      <c r="Z70" s="37"/>
    </row>
    <row r="71" spans="1:26" x14ac:dyDescent="0.25">
      <c r="A71" s="15">
        <v>9</v>
      </c>
      <c r="B71" s="20">
        <v>70</v>
      </c>
      <c r="C71" s="22" t="str">
        <f>VLOOKUP($B71,Спорт!$A:$J,2,FALSE)</f>
        <v>Поречный Дмитрий</v>
      </c>
      <c r="D71" s="168" t="str">
        <f>VLOOKUP($B71,Спорт!$A:$J,5,FALSE)</f>
        <v>КТМ</v>
      </c>
      <c r="E71" s="216" t="s">
        <v>33</v>
      </c>
      <c r="F71" s="246">
        <f>'Кон-ты'!$C$8*1+28/1440</f>
        <v>0.47777777777777775</v>
      </c>
      <c r="G71" s="247">
        <v>0.47777777777777775</v>
      </c>
      <c r="H71" s="248">
        <f t="shared" si="33"/>
        <v>0</v>
      </c>
      <c r="I71" s="249">
        <f t="shared" si="34"/>
        <v>0.5541666666666667</v>
      </c>
      <c r="J71" s="247" t="s">
        <v>576</v>
      </c>
      <c r="K71" s="250"/>
      <c r="L71" s="246"/>
      <c r="M71" s="247"/>
      <c r="N71" s="248"/>
      <c r="O71" s="246"/>
      <c r="P71" s="247"/>
      <c r="Q71" s="248"/>
      <c r="R71" s="246"/>
      <c r="S71" s="250"/>
      <c r="T71" s="248"/>
      <c r="U71" s="28"/>
      <c r="V71" s="1"/>
      <c r="W71" s="29"/>
      <c r="X71" s="10"/>
      <c r="Y71" s="36"/>
      <c r="Z71" s="37"/>
    </row>
    <row r="72" spans="1:26" x14ac:dyDescent="0.25">
      <c r="A72" s="15">
        <v>10</v>
      </c>
      <c r="B72" s="20">
        <v>102</v>
      </c>
      <c r="C72" s="22" t="str">
        <f>VLOOKUP($B72,Спорт!$A:$J,2,FALSE)</f>
        <v>Капырин Алексей</v>
      </c>
      <c r="D72" s="168" t="str">
        <f>VLOOKUP($B72,Спорт!$A:$J,5,FALSE)</f>
        <v>КТМ</v>
      </c>
      <c r="E72" s="216" t="s">
        <v>33</v>
      </c>
      <c r="F72" s="246">
        <f>'Кон-ты'!$C$8*1+29/1440</f>
        <v>0.47847222222222219</v>
      </c>
      <c r="G72" s="247">
        <v>0.47847222222222219</v>
      </c>
      <c r="H72" s="248">
        <f t="shared" si="33"/>
        <v>0</v>
      </c>
      <c r="I72" s="249">
        <f t="shared" si="34"/>
        <v>0.55486111111111103</v>
      </c>
      <c r="J72" s="247" t="s">
        <v>576</v>
      </c>
      <c r="K72" s="250"/>
      <c r="L72" s="246"/>
      <c r="M72" s="247"/>
      <c r="N72" s="248"/>
      <c r="O72" s="246"/>
      <c r="P72" s="247"/>
      <c r="Q72" s="248"/>
      <c r="R72" s="246"/>
      <c r="S72" s="250"/>
      <c r="T72" s="248"/>
      <c r="U72" s="28"/>
      <c r="V72" s="1"/>
      <c r="W72" s="29"/>
      <c r="X72" s="10"/>
      <c r="Y72" s="36"/>
      <c r="Z72" s="37"/>
    </row>
    <row r="73" spans="1:26" x14ac:dyDescent="0.25">
      <c r="A73" s="15">
        <v>11</v>
      </c>
      <c r="B73" s="20">
        <v>104</v>
      </c>
      <c r="C73" s="22" t="str">
        <f>VLOOKUP($B73,Спорт!$A:$J,2,FALSE)</f>
        <v>Метелин Иван</v>
      </c>
      <c r="D73" s="168" t="str">
        <f>VLOOKUP($B73,Спорт!$A:$J,5,FALSE)</f>
        <v>КТМ</v>
      </c>
      <c r="E73" s="32" t="s">
        <v>33</v>
      </c>
      <c r="F73" s="246">
        <f>'Кон-ты'!$C$8*1+29/1440</f>
        <v>0.47847222222222219</v>
      </c>
      <c r="G73" s="247">
        <v>0.47847222222222219</v>
      </c>
      <c r="H73" s="248">
        <f t="shared" si="33"/>
        <v>0</v>
      </c>
      <c r="I73" s="249">
        <f t="shared" si="34"/>
        <v>0.55486111111111103</v>
      </c>
      <c r="J73" s="247" t="s">
        <v>576</v>
      </c>
      <c r="K73" s="250"/>
      <c r="L73" s="246"/>
      <c r="M73" s="247"/>
      <c r="N73" s="248"/>
      <c r="O73" s="246"/>
      <c r="P73" s="247"/>
      <c r="Q73" s="248"/>
      <c r="R73" s="246"/>
      <c r="S73" s="250"/>
      <c r="T73" s="248"/>
      <c r="U73" s="28"/>
      <c r="V73" s="1"/>
      <c r="W73" s="29"/>
      <c r="X73" s="10"/>
      <c r="Y73" s="36"/>
      <c r="Z73" s="37"/>
    </row>
    <row r="74" spans="1:26" x14ac:dyDescent="0.25">
      <c r="A74" s="15">
        <v>12</v>
      </c>
      <c r="B74" s="20">
        <v>105</v>
      </c>
      <c r="C74" s="22" t="str">
        <f>VLOOKUP($B74,Спорт!$A:$J,2,FALSE)</f>
        <v>Письменский Василий</v>
      </c>
      <c r="D74" s="168" t="str">
        <f>VLOOKUP($B74,Спорт!$A:$J,5,FALSE)</f>
        <v>Kawasaki</v>
      </c>
      <c r="E74" s="32" t="s">
        <v>33</v>
      </c>
      <c r="F74" s="246">
        <f>'Кон-ты'!$C$8*1+30/1440</f>
        <v>0.47916666666666663</v>
      </c>
      <c r="G74" s="247">
        <v>0.47916666666666663</v>
      </c>
      <c r="H74" s="248">
        <f t="shared" si="33"/>
        <v>0</v>
      </c>
      <c r="I74" s="249">
        <f t="shared" si="34"/>
        <v>0.55555555555555558</v>
      </c>
      <c r="J74" s="247" t="s">
        <v>576</v>
      </c>
      <c r="K74" s="250"/>
      <c r="L74" s="246"/>
      <c r="M74" s="247"/>
      <c r="N74" s="248"/>
      <c r="O74" s="246"/>
      <c r="P74" s="247"/>
      <c r="Q74" s="248"/>
      <c r="R74" s="246"/>
      <c r="S74" s="250"/>
      <c r="T74" s="248"/>
      <c r="U74" s="28"/>
      <c r="V74" s="1"/>
      <c r="W74" s="29"/>
      <c r="X74" s="10"/>
      <c r="Y74" s="36"/>
      <c r="Z74" s="37"/>
    </row>
    <row r="75" spans="1:26" x14ac:dyDescent="0.25">
      <c r="A75" s="15">
        <v>13</v>
      </c>
      <c r="B75" s="20">
        <v>106</v>
      </c>
      <c r="C75" s="22" t="str">
        <f>VLOOKUP($B75,Спорт!$A:$J,2,FALSE)</f>
        <v>Коленкин Валерий</v>
      </c>
      <c r="D75" s="168" t="str">
        <f>VLOOKUP($B75,Спорт!$A:$J,5,FALSE)</f>
        <v>КТМ</v>
      </c>
      <c r="E75" s="216" t="s">
        <v>33</v>
      </c>
      <c r="F75" s="246">
        <f>'Кон-ты'!$C$8*1+30/1440</f>
        <v>0.47916666666666663</v>
      </c>
      <c r="G75" s="247">
        <v>0.47916666666666663</v>
      </c>
      <c r="H75" s="248">
        <f t="shared" si="33"/>
        <v>0</v>
      </c>
      <c r="I75" s="249">
        <f t="shared" si="34"/>
        <v>0.55555555555555558</v>
      </c>
      <c r="J75" s="247" t="s">
        <v>576</v>
      </c>
      <c r="K75" s="250"/>
      <c r="L75" s="246"/>
      <c r="M75" s="247"/>
      <c r="N75" s="248"/>
      <c r="O75" s="246"/>
      <c r="P75" s="247"/>
      <c r="Q75" s="248"/>
      <c r="R75" s="246"/>
      <c r="S75" s="250"/>
      <c r="T75" s="248"/>
      <c r="U75" s="28"/>
      <c r="V75" s="1"/>
      <c r="W75" s="29"/>
      <c r="X75" s="10"/>
      <c r="Y75" s="36"/>
      <c r="Z75" s="37"/>
    </row>
    <row r="76" spans="1:26" x14ac:dyDescent="0.25">
      <c r="A76" s="15">
        <v>14</v>
      </c>
      <c r="B76" s="20">
        <v>126</v>
      </c>
      <c r="C76" s="22" t="str">
        <f>VLOOKUP($B76,Спорт!$A:$J,2,FALSE)</f>
        <v>Комаров Андрей</v>
      </c>
      <c r="D76" s="168" t="str">
        <f>VLOOKUP($B76,Спорт!$A:$J,5,FALSE)</f>
        <v>КТМ</v>
      </c>
      <c r="E76" s="216" t="s">
        <v>33</v>
      </c>
      <c r="F76" s="246">
        <f>'Кон-ты'!$C$8*1+31/1440</f>
        <v>0.47986111111111107</v>
      </c>
      <c r="G76" s="247">
        <v>0.47986111111111107</v>
      </c>
      <c r="H76" s="248">
        <f t="shared" si="33"/>
        <v>0</v>
      </c>
      <c r="I76" s="249">
        <f t="shared" si="34"/>
        <v>0.55624999999999991</v>
      </c>
      <c r="J76" s="247" t="s">
        <v>576</v>
      </c>
      <c r="K76" s="250"/>
      <c r="L76" s="246"/>
      <c r="M76" s="247"/>
      <c r="N76" s="248"/>
      <c r="O76" s="246"/>
      <c r="P76" s="247"/>
      <c r="Q76" s="248"/>
      <c r="R76" s="246"/>
      <c r="S76" s="250"/>
      <c r="T76" s="248"/>
      <c r="U76" s="28"/>
      <c r="V76" s="1"/>
      <c r="W76" s="29"/>
      <c r="X76" s="10"/>
      <c r="Y76" s="36"/>
      <c r="Z76" s="37"/>
    </row>
    <row r="77" spans="1:26" x14ac:dyDescent="0.25">
      <c r="A77" s="208">
        <v>15</v>
      </c>
      <c r="B77" s="214">
        <v>130</v>
      </c>
      <c r="C77" s="22" t="str">
        <f>VLOOKUP($B77,Спорт!$A:$J,2,FALSE)</f>
        <v>Тулупников Павел</v>
      </c>
      <c r="D77" s="168" t="str">
        <f>VLOOKUP($B77,Спорт!$A:$J,5,FALSE)</f>
        <v>КТМ</v>
      </c>
      <c r="E77" s="216" t="s">
        <v>33</v>
      </c>
      <c r="F77" s="246">
        <f>'Кон-ты'!$C$8*1+31/1440</f>
        <v>0.47986111111111107</v>
      </c>
      <c r="G77" s="247">
        <v>0.47986111111111107</v>
      </c>
      <c r="H77" s="248">
        <f t="shared" si="33"/>
        <v>0</v>
      </c>
      <c r="I77" s="249">
        <f t="shared" si="34"/>
        <v>0.55624999999999991</v>
      </c>
      <c r="J77" s="247" t="s">
        <v>576</v>
      </c>
      <c r="K77" s="250"/>
      <c r="L77" s="246"/>
      <c r="M77" s="247"/>
      <c r="N77" s="248"/>
      <c r="O77" s="246"/>
      <c r="P77" s="247"/>
      <c r="Q77" s="248"/>
      <c r="R77" s="246"/>
      <c r="S77" s="250"/>
      <c r="T77" s="248"/>
      <c r="U77" s="28"/>
      <c r="V77" s="1"/>
      <c r="W77" s="29"/>
      <c r="X77" s="10"/>
      <c r="Y77" s="208"/>
      <c r="Z77" s="210"/>
    </row>
    <row r="78" spans="1:26" x14ac:dyDescent="0.25">
      <c r="A78" s="208">
        <v>16</v>
      </c>
      <c r="B78" s="214">
        <v>147</v>
      </c>
      <c r="C78" s="22" t="str">
        <f>VLOOKUP($B78,Спорт!$A:$J,2,FALSE)</f>
        <v>Мазаев Андрей</v>
      </c>
      <c r="D78" s="168" t="str">
        <f>VLOOKUP($B78,Спорт!$A:$J,5,FALSE)</f>
        <v>Husaberg</v>
      </c>
      <c r="E78" s="216" t="s">
        <v>33</v>
      </c>
      <c r="F78" s="246">
        <f>'Кон-ты'!$C$8*1+32/1440</f>
        <v>0.48055555555555551</v>
      </c>
      <c r="G78" s="247">
        <v>0.48055555555555551</v>
      </c>
      <c r="H78" s="248">
        <f t="shared" si="33"/>
        <v>0</v>
      </c>
      <c r="I78" s="249">
        <f t="shared" si="34"/>
        <v>0.55694444444444446</v>
      </c>
      <c r="J78" s="247" t="s">
        <v>576</v>
      </c>
      <c r="K78" s="250"/>
      <c r="L78" s="246"/>
      <c r="M78" s="247"/>
      <c r="N78" s="248"/>
      <c r="O78" s="246"/>
      <c r="P78" s="247"/>
      <c r="Q78" s="248"/>
      <c r="R78" s="246"/>
      <c r="S78" s="250"/>
      <c r="T78" s="248"/>
      <c r="U78" s="28"/>
      <c r="V78" s="1"/>
      <c r="W78" s="29"/>
      <c r="X78" s="10"/>
      <c r="Y78" s="208"/>
      <c r="Z78" s="210"/>
    </row>
    <row r="79" spans="1:26" x14ac:dyDescent="0.25">
      <c r="A79" s="208">
        <v>17</v>
      </c>
      <c r="B79" s="214">
        <v>161</v>
      </c>
      <c r="C79" s="22" t="str">
        <f>VLOOKUP($B79,Спорт!$A:$J,2,FALSE)</f>
        <v>Голубь Григорий</v>
      </c>
      <c r="D79" s="168" t="str">
        <f>VLOOKUP($B79,Спорт!$A:$J,5,FALSE)</f>
        <v>КТМ</v>
      </c>
      <c r="E79" s="216" t="s">
        <v>33</v>
      </c>
      <c r="F79" s="246">
        <f>'Кон-ты'!$C$8*1+32/1440</f>
        <v>0.48055555555555551</v>
      </c>
      <c r="G79" s="247">
        <v>0.48055555555555551</v>
      </c>
      <c r="H79" s="248">
        <f t="shared" si="33"/>
        <v>0</v>
      </c>
      <c r="I79" s="249">
        <f t="shared" si="34"/>
        <v>0.55694444444444446</v>
      </c>
      <c r="J79" s="247" t="s">
        <v>576</v>
      </c>
      <c r="K79" s="250"/>
      <c r="L79" s="246"/>
      <c r="M79" s="247"/>
      <c r="N79" s="248"/>
      <c r="O79" s="246"/>
      <c r="P79" s="247"/>
      <c r="Q79" s="248"/>
      <c r="R79" s="246"/>
      <c r="S79" s="250"/>
      <c r="T79" s="248"/>
      <c r="U79" s="28"/>
      <c r="V79" s="1"/>
      <c r="W79" s="29"/>
      <c r="X79" s="10"/>
      <c r="Y79" s="208"/>
      <c r="Z79" s="210"/>
    </row>
    <row r="80" spans="1:26" x14ac:dyDescent="0.25">
      <c r="A80" s="208">
        <v>18</v>
      </c>
      <c r="B80" s="214">
        <v>177</v>
      </c>
      <c r="C80" s="22" t="str">
        <f>VLOOKUP($B80,Спорт!$A:$J,2,FALSE)</f>
        <v>Качуев Василий</v>
      </c>
      <c r="D80" s="168" t="str">
        <f>VLOOKUP($B80,Спорт!$A:$J,5,FALSE)</f>
        <v>Husqvarna</v>
      </c>
      <c r="E80" s="216" t="s">
        <v>33</v>
      </c>
      <c r="F80" s="246">
        <f>'Кон-ты'!$C$8*1+33/1440</f>
        <v>0.48124999999999996</v>
      </c>
      <c r="G80" s="247">
        <v>0.48124999999999996</v>
      </c>
      <c r="H80" s="248">
        <f t="shared" si="33"/>
        <v>0</v>
      </c>
      <c r="I80" s="249">
        <f t="shared" si="34"/>
        <v>0.5576388888888888</v>
      </c>
      <c r="J80" s="247" t="s">
        <v>576</v>
      </c>
      <c r="K80" s="250"/>
      <c r="L80" s="246"/>
      <c r="M80" s="247"/>
      <c r="N80" s="248"/>
      <c r="O80" s="246"/>
      <c r="P80" s="247"/>
      <c r="Q80" s="248"/>
      <c r="R80" s="246"/>
      <c r="S80" s="250"/>
      <c r="T80" s="248"/>
      <c r="U80" s="28"/>
      <c r="V80" s="1"/>
      <c r="W80" s="29"/>
      <c r="X80" s="10"/>
      <c r="Y80" s="208"/>
      <c r="Z80" s="210"/>
    </row>
    <row r="81" spans="1:26" x14ac:dyDescent="0.25">
      <c r="A81" s="208">
        <v>19</v>
      </c>
      <c r="B81" s="214">
        <v>205</v>
      </c>
      <c r="C81" s="22" t="str">
        <f>VLOOKUP($B81,Спорт!$A:$J,2,FALSE)</f>
        <v>Тимофеев Алексей</v>
      </c>
      <c r="D81" s="168" t="str">
        <f>VLOOKUP($B81,Спорт!$A:$J,5,FALSE)</f>
        <v>КТМ</v>
      </c>
      <c r="E81" s="216" t="s">
        <v>33</v>
      </c>
      <c r="F81" s="246">
        <f>'Кон-ты'!$C$8*1+34/1440</f>
        <v>0.4819444444444444</v>
      </c>
      <c r="G81" s="247">
        <v>0.4819444444444444</v>
      </c>
      <c r="H81" s="248">
        <f t="shared" si="33"/>
        <v>0</v>
      </c>
      <c r="I81" s="249">
        <f t="shared" si="34"/>
        <v>0.55833333333333335</v>
      </c>
      <c r="J81" s="247" t="s">
        <v>576</v>
      </c>
      <c r="K81" s="250"/>
      <c r="L81" s="246"/>
      <c r="M81" s="247"/>
      <c r="N81" s="248"/>
      <c r="O81" s="246"/>
      <c r="P81" s="247"/>
      <c r="Q81" s="248"/>
      <c r="R81" s="246"/>
      <c r="S81" s="250"/>
      <c r="T81" s="248"/>
      <c r="U81" s="28"/>
      <c r="V81" s="1"/>
      <c r="W81" s="29"/>
      <c r="X81" s="10"/>
      <c r="Y81" s="208"/>
      <c r="Z81" s="210"/>
    </row>
    <row r="82" spans="1:26" x14ac:dyDescent="0.25">
      <c r="A82" s="208">
        <v>20</v>
      </c>
      <c r="B82" s="214">
        <v>221</v>
      </c>
      <c r="C82" s="22" t="str">
        <f>VLOOKUP($B82,Спорт!$A:$J,2,FALSE)</f>
        <v>Новомлинов Олег</v>
      </c>
      <c r="D82" s="168" t="str">
        <f>VLOOKUP($B82,Спорт!$A:$J,5,FALSE)</f>
        <v>КТМ</v>
      </c>
      <c r="E82" s="216" t="s">
        <v>33</v>
      </c>
      <c r="F82" s="246">
        <f>'Кон-ты'!$C$8*1+34/1440</f>
        <v>0.4819444444444444</v>
      </c>
      <c r="G82" s="247">
        <v>0.4819444444444444</v>
      </c>
      <c r="H82" s="248">
        <f t="shared" si="33"/>
        <v>0</v>
      </c>
      <c r="I82" s="249">
        <f t="shared" si="34"/>
        <v>0.55833333333333335</v>
      </c>
      <c r="J82" s="247" t="s">
        <v>576</v>
      </c>
      <c r="K82" s="250"/>
      <c r="L82" s="246"/>
      <c r="M82" s="247"/>
      <c r="N82" s="248"/>
      <c r="O82" s="246"/>
      <c r="P82" s="247"/>
      <c r="Q82" s="248"/>
      <c r="R82" s="246"/>
      <c r="S82" s="250"/>
      <c r="T82" s="248"/>
      <c r="U82" s="28"/>
      <c r="V82" s="1"/>
      <c r="W82" s="29"/>
      <c r="X82" s="10"/>
      <c r="Y82" s="208"/>
      <c r="Z82" s="210"/>
    </row>
    <row r="83" spans="1:26" x14ac:dyDescent="0.25">
      <c r="A83" s="208">
        <v>21</v>
      </c>
      <c r="B83" s="214">
        <v>303</v>
      </c>
      <c r="C83" s="22" t="str">
        <f>VLOOKUP($B83,Спорт!$A:$J,2,FALSE)</f>
        <v>Змиевский Роман</v>
      </c>
      <c r="D83" s="168" t="str">
        <f>VLOOKUP($B83,Спорт!$A:$J,5,FALSE)</f>
        <v>КТМ</v>
      </c>
      <c r="E83" s="216" t="s">
        <v>33</v>
      </c>
      <c r="F83" s="246">
        <f>'Кон-ты'!$C$8*1+35/1440</f>
        <v>0.4826388888888889</v>
      </c>
      <c r="G83" s="247">
        <v>0.4826388888888889</v>
      </c>
      <c r="H83" s="248">
        <f t="shared" si="33"/>
        <v>0</v>
      </c>
      <c r="I83" s="249">
        <f t="shared" si="34"/>
        <v>0.55902777777777779</v>
      </c>
      <c r="J83" s="247" t="s">
        <v>576</v>
      </c>
      <c r="K83" s="250"/>
      <c r="L83" s="246"/>
      <c r="M83" s="247"/>
      <c r="N83" s="248"/>
      <c r="O83" s="246"/>
      <c r="P83" s="247"/>
      <c r="Q83" s="248"/>
      <c r="R83" s="246"/>
      <c r="S83" s="250"/>
      <c r="T83" s="248"/>
      <c r="U83" s="28"/>
      <c r="V83" s="1"/>
      <c r="W83" s="29"/>
      <c r="X83" s="10"/>
      <c r="Y83" s="208"/>
      <c r="Z83" s="210"/>
    </row>
    <row r="84" spans="1:26" x14ac:dyDescent="0.25">
      <c r="A84" s="208">
        <v>22</v>
      </c>
      <c r="B84" s="214">
        <v>505</v>
      </c>
      <c r="C84" s="22" t="str">
        <f>VLOOKUP($B84,Спорт!$A:$J,2,FALSE)</f>
        <v>Хмелевской Владислав</v>
      </c>
      <c r="D84" s="168" t="str">
        <f>VLOOKUP($B84,Спорт!$A:$J,5,FALSE)</f>
        <v>КТМ</v>
      </c>
      <c r="E84" s="216" t="s">
        <v>33</v>
      </c>
      <c r="F84" s="246">
        <f>'Кон-ты'!$C$8*1+36/1440</f>
        <v>0.48333333333333334</v>
      </c>
      <c r="G84" s="247">
        <v>0.48333333333333334</v>
      </c>
      <c r="H84" s="248">
        <f t="shared" si="33"/>
        <v>0</v>
      </c>
      <c r="I84" s="249">
        <f t="shared" si="34"/>
        <v>0.55972222222222223</v>
      </c>
      <c r="J84" s="247" t="s">
        <v>576</v>
      </c>
      <c r="K84" s="250"/>
      <c r="L84" s="246"/>
      <c r="M84" s="247"/>
      <c r="N84" s="248"/>
      <c r="O84" s="246"/>
      <c r="P84" s="247"/>
      <c r="Q84" s="248"/>
      <c r="R84" s="246" t="s">
        <v>773</v>
      </c>
      <c r="S84" s="250"/>
      <c r="T84" s="248"/>
      <c r="U84" s="28"/>
      <c r="V84" s="1"/>
      <c r="W84" s="29"/>
      <c r="X84" s="10"/>
      <c r="Y84" s="208"/>
      <c r="Z84" s="210"/>
    </row>
    <row r="85" spans="1:26" x14ac:dyDescent="0.25">
      <c r="A85" s="208">
        <v>23</v>
      </c>
      <c r="B85" s="214">
        <v>599</v>
      </c>
      <c r="C85" s="22" t="str">
        <f>VLOOKUP($B85,Спорт!$A:$J,2,FALSE)</f>
        <v>Кирпенко Анатолий</v>
      </c>
      <c r="D85" s="168" t="str">
        <f>VLOOKUP($B85,Спорт!$A:$J,5,FALSE)</f>
        <v>Motoland</v>
      </c>
      <c r="E85" s="216" t="s">
        <v>33</v>
      </c>
      <c r="F85" s="246">
        <f>'Кон-ты'!$C$8*1+37/1440</f>
        <v>0.48402777777777778</v>
      </c>
      <c r="G85" s="247">
        <v>0.48402777777777778</v>
      </c>
      <c r="H85" s="248">
        <f t="shared" si="33"/>
        <v>0</v>
      </c>
      <c r="I85" s="249">
        <f t="shared" si="34"/>
        <v>0.56041666666666667</v>
      </c>
      <c r="J85" s="247" t="s">
        <v>576</v>
      </c>
      <c r="K85" s="250"/>
      <c r="L85" s="246"/>
      <c r="M85" s="247"/>
      <c r="N85" s="248"/>
      <c r="O85" s="246"/>
      <c r="P85" s="247"/>
      <c r="Q85" s="248"/>
      <c r="R85" s="246"/>
      <c r="S85" s="250"/>
      <c r="T85" s="248"/>
      <c r="U85" s="28"/>
      <c r="V85" s="1"/>
      <c r="W85" s="29"/>
      <c r="X85" s="10"/>
      <c r="Y85" s="208"/>
      <c r="Z85" s="210"/>
    </row>
    <row r="86" spans="1:26" x14ac:dyDescent="0.25">
      <c r="A86" s="208">
        <v>24</v>
      </c>
      <c r="B86" s="214">
        <v>624</v>
      </c>
      <c r="C86" s="22" t="str">
        <f>VLOOKUP($B86,Спорт!$A:$J,2,FALSE)</f>
        <v>Дмитриев Андрей</v>
      </c>
      <c r="D86" s="168" t="str">
        <f>VLOOKUP($B86,Спорт!$A:$J,5,FALSE)</f>
        <v>Honda</v>
      </c>
      <c r="E86" s="216" t="s">
        <v>33</v>
      </c>
      <c r="F86" s="246">
        <f>'Кон-ты'!$C$8*1+37/1440</f>
        <v>0.48402777777777778</v>
      </c>
      <c r="G86" s="247">
        <v>0.48402777777777778</v>
      </c>
      <c r="H86" s="248">
        <f t="shared" si="33"/>
        <v>0</v>
      </c>
      <c r="I86" s="249">
        <f t="shared" si="34"/>
        <v>0.56041666666666667</v>
      </c>
      <c r="J86" s="247" t="s">
        <v>576</v>
      </c>
      <c r="K86" s="250"/>
      <c r="L86" s="246"/>
      <c r="M86" s="247"/>
      <c r="N86" s="248"/>
      <c r="O86" s="246"/>
      <c r="P86" s="247"/>
      <c r="Q86" s="248"/>
      <c r="R86" s="246"/>
      <c r="S86" s="250"/>
      <c r="T86" s="248"/>
      <c r="U86" s="28"/>
      <c r="V86" s="1"/>
      <c r="W86" s="29"/>
      <c r="X86" s="10"/>
      <c r="Y86" s="208"/>
      <c r="Z86" s="210"/>
    </row>
    <row r="87" spans="1:26" x14ac:dyDescent="0.25">
      <c r="A87" s="208">
        <v>25</v>
      </c>
      <c r="B87" s="214">
        <v>689</v>
      </c>
      <c r="C87" s="22" t="str">
        <f>VLOOKUP($B87,Спорт!$A:$J,2,FALSE)</f>
        <v>Кобзарь Александр</v>
      </c>
      <c r="D87" s="168" t="str">
        <f>VLOOKUP($B87,Спорт!$A:$J,5,FALSE)</f>
        <v>Kawasaki</v>
      </c>
      <c r="E87" s="216" t="s">
        <v>33</v>
      </c>
      <c r="F87" s="246">
        <f>'Кон-ты'!$C$8*1+38/1440</f>
        <v>0.48472222222222222</v>
      </c>
      <c r="G87" s="247">
        <v>0.48472222222222222</v>
      </c>
      <c r="H87" s="248">
        <f t="shared" si="33"/>
        <v>0</v>
      </c>
      <c r="I87" s="249">
        <f t="shared" si="34"/>
        <v>0.56111111111111112</v>
      </c>
      <c r="J87" s="247" t="s">
        <v>576</v>
      </c>
      <c r="K87" s="250"/>
      <c r="L87" s="246"/>
      <c r="M87" s="247"/>
      <c r="N87" s="248"/>
      <c r="O87" s="246"/>
      <c r="P87" s="247"/>
      <c r="Q87" s="248"/>
      <c r="R87" s="246"/>
      <c r="S87" s="250"/>
      <c r="T87" s="248"/>
      <c r="U87" s="28"/>
      <c r="V87" s="1"/>
      <c r="W87" s="29"/>
      <c r="X87" s="10"/>
      <c r="Y87" s="208"/>
      <c r="Z87" s="210"/>
    </row>
    <row r="88" spans="1:26" x14ac:dyDescent="0.25">
      <c r="A88" s="208">
        <v>26</v>
      </c>
      <c r="B88" s="214">
        <v>701</v>
      </c>
      <c r="C88" s="22" t="str">
        <f>VLOOKUP($B88,Спорт!$A:$J,2,FALSE)</f>
        <v>Забудько Антон</v>
      </c>
      <c r="D88" s="168" t="str">
        <f>VLOOKUP($B88,Спорт!$A:$J,5,FALSE)</f>
        <v>КТМ</v>
      </c>
      <c r="E88" s="216" t="s">
        <v>33</v>
      </c>
      <c r="F88" s="246">
        <f>'Кон-ты'!$C$8*1+39/1440</f>
        <v>0.48541666666666666</v>
      </c>
      <c r="G88" s="247">
        <v>0.48541666666666666</v>
      </c>
      <c r="H88" s="248">
        <f t="shared" si="33"/>
        <v>0</v>
      </c>
      <c r="I88" s="249">
        <f t="shared" si="34"/>
        <v>0.56180555555555556</v>
      </c>
      <c r="J88" s="247" t="s">
        <v>576</v>
      </c>
      <c r="K88" s="250"/>
      <c r="L88" s="246"/>
      <c r="M88" s="247"/>
      <c r="N88" s="248"/>
      <c r="O88" s="246"/>
      <c r="P88" s="247"/>
      <c r="Q88" s="248"/>
      <c r="R88" s="246"/>
      <c r="S88" s="250"/>
      <c r="T88" s="248"/>
      <c r="U88" s="28"/>
      <c r="V88" s="1"/>
      <c r="W88" s="29"/>
      <c r="X88" s="10"/>
      <c r="Y88" s="208"/>
      <c r="Z88" s="210"/>
    </row>
    <row r="89" spans="1:26" x14ac:dyDescent="0.25">
      <c r="A89" s="208">
        <v>27</v>
      </c>
      <c r="B89" s="214">
        <v>772</v>
      </c>
      <c r="C89" s="22" t="str">
        <f>VLOOKUP($B89,Спорт!$A:$J,2,FALSE)</f>
        <v>Ницканский Виктор</v>
      </c>
      <c r="D89" s="168" t="str">
        <f>VLOOKUP($B89,Спорт!$A:$J,5,FALSE)</f>
        <v>КТМ</v>
      </c>
      <c r="E89" s="216" t="s">
        <v>33</v>
      </c>
      <c r="F89" s="246">
        <f>'Кон-ты'!$C$8*1+39/1440</f>
        <v>0.48541666666666666</v>
      </c>
      <c r="G89" s="247">
        <v>0.48541666666666666</v>
      </c>
      <c r="H89" s="248">
        <f t="shared" si="33"/>
        <v>0</v>
      </c>
      <c r="I89" s="249">
        <f t="shared" si="34"/>
        <v>0.56180555555555556</v>
      </c>
      <c r="J89" s="247" t="s">
        <v>576</v>
      </c>
      <c r="K89" s="250"/>
      <c r="L89" s="246"/>
      <c r="M89" s="247"/>
      <c r="N89" s="248"/>
      <c r="O89" s="246"/>
      <c r="P89" s="247"/>
      <c r="Q89" s="248"/>
      <c r="R89" s="246"/>
      <c r="S89" s="250"/>
      <c r="T89" s="248"/>
      <c r="U89" s="28"/>
      <c r="V89" s="1"/>
      <c r="W89" s="29"/>
      <c r="X89" s="10"/>
      <c r="Y89" s="208"/>
      <c r="Z89" s="210"/>
    </row>
    <row r="90" spans="1:26" x14ac:dyDescent="0.25">
      <c r="A90" s="208">
        <v>28</v>
      </c>
      <c r="B90" s="214">
        <v>900</v>
      </c>
      <c r="C90" s="22" t="str">
        <f>VLOOKUP($B90,Спорт!$A:$J,2,FALSE)</f>
        <v>Земцов Александр</v>
      </c>
      <c r="D90" s="168" t="str">
        <f>VLOOKUP($B90,Спорт!$A:$J,5,FALSE)</f>
        <v>Kawasaki</v>
      </c>
      <c r="E90" s="216" t="s">
        <v>33</v>
      </c>
      <c r="F90" s="246">
        <f>'Кон-ты'!$C$8*1+40/1440</f>
        <v>0.4861111111111111</v>
      </c>
      <c r="G90" s="247">
        <v>0.4861111111111111</v>
      </c>
      <c r="H90" s="248">
        <f t="shared" si="33"/>
        <v>0</v>
      </c>
      <c r="I90" s="249">
        <f t="shared" si="34"/>
        <v>0.5625</v>
      </c>
      <c r="J90" s="247" t="s">
        <v>576</v>
      </c>
      <c r="K90" s="250"/>
      <c r="L90" s="246"/>
      <c r="M90" s="247"/>
      <c r="N90" s="248"/>
      <c r="O90" s="246"/>
      <c r="P90" s="247"/>
      <c r="Q90" s="248"/>
      <c r="R90" s="246"/>
      <c r="S90" s="250"/>
      <c r="T90" s="248"/>
      <c r="U90" s="28"/>
      <c r="V90" s="1"/>
      <c r="W90" s="29"/>
      <c r="X90" s="10"/>
      <c r="Y90" s="208"/>
      <c r="Z90" s="210"/>
    </row>
    <row r="91" spans="1:26" x14ac:dyDescent="0.25">
      <c r="A91" s="208">
        <v>29</v>
      </c>
      <c r="B91" s="214">
        <v>901</v>
      </c>
      <c r="C91" s="22" t="str">
        <f>VLOOKUP($B91,Спорт!$A:$J,2,FALSE)</f>
        <v>Жмайлов Анатолий</v>
      </c>
      <c r="D91" s="168" t="str">
        <f>VLOOKUP($B91,Спорт!$A:$J,5,FALSE)</f>
        <v>КТМ</v>
      </c>
      <c r="E91" s="216" t="s">
        <v>33</v>
      </c>
      <c r="F91" s="246">
        <f>'Кон-ты'!$C$8*1+40/1440</f>
        <v>0.4861111111111111</v>
      </c>
      <c r="G91" s="247">
        <v>0.4861111111111111</v>
      </c>
      <c r="H91" s="248">
        <f t="shared" si="33"/>
        <v>0</v>
      </c>
      <c r="I91" s="249">
        <f t="shared" si="34"/>
        <v>0.5625</v>
      </c>
      <c r="J91" s="247" t="s">
        <v>576</v>
      </c>
      <c r="K91" s="250"/>
      <c r="L91" s="246"/>
      <c r="M91" s="247"/>
      <c r="N91" s="248"/>
      <c r="O91" s="246"/>
      <c r="P91" s="247"/>
      <c r="Q91" s="248"/>
      <c r="R91" s="246"/>
      <c r="S91" s="250"/>
      <c r="T91" s="248"/>
      <c r="U91" s="28"/>
      <c r="V91" s="1"/>
      <c r="W91" s="29"/>
      <c r="X91" s="10"/>
      <c r="Y91" s="208"/>
      <c r="Z91" s="210"/>
    </row>
    <row r="92" spans="1:26" x14ac:dyDescent="0.25">
      <c r="A92" s="208">
        <v>30</v>
      </c>
      <c r="B92" s="214">
        <v>918</v>
      </c>
      <c r="C92" s="22" t="str">
        <f>VLOOKUP($B92,Спорт!$A:$J,2,FALSE)</f>
        <v>Авджан Зораб</v>
      </c>
      <c r="D92" s="168" t="str">
        <f>VLOOKUP($B92,Спорт!$A:$J,5,FALSE)</f>
        <v>Beta</v>
      </c>
      <c r="E92" s="216" t="s">
        <v>33</v>
      </c>
      <c r="F92" s="246">
        <f>'Кон-ты'!$C$8*1+41/1440</f>
        <v>0.48680555555555555</v>
      </c>
      <c r="G92" s="247">
        <v>0.48680555555555555</v>
      </c>
      <c r="H92" s="248">
        <f t="shared" si="33"/>
        <v>0</v>
      </c>
      <c r="I92" s="249">
        <f t="shared" si="34"/>
        <v>0.56319444444444444</v>
      </c>
      <c r="J92" s="247" t="s">
        <v>576</v>
      </c>
      <c r="K92" s="250"/>
      <c r="L92" s="246"/>
      <c r="M92" s="247"/>
      <c r="N92" s="248"/>
      <c r="O92" s="246"/>
      <c r="P92" s="247"/>
      <c r="Q92" s="248"/>
      <c r="R92" s="246"/>
      <c r="S92" s="250"/>
      <c r="T92" s="248"/>
      <c r="U92" s="28"/>
      <c r="V92" s="1"/>
      <c r="W92" s="29"/>
      <c r="X92" s="10"/>
      <c r="Y92" s="208"/>
      <c r="Z92" s="210"/>
    </row>
    <row r="93" spans="1:26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26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26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26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6:18" x14ac:dyDescent="0.25"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6:18" x14ac:dyDescent="0.25"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6:18" x14ac:dyDescent="0.25"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6:18" x14ac:dyDescent="0.25"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6:18" x14ac:dyDescent="0.25"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6:18" x14ac:dyDescent="0.25"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6:18" x14ac:dyDescent="0.25"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6:18" x14ac:dyDescent="0.25"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6:18" x14ac:dyDescent="0.25"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6:18" x14ac:dyDescent="0.25"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6:18" x14ac:dyDescent="0.25"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6:18" x14ac:dyDescent="0.25"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6:18" x14ac:dyDescent="0.25"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6:18" x14ac:dyDescent="0.25"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6:18" x14ac:dyDescent="0.25"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</row>
    <row r="144" spans="6:18" x14ac:dyDescent="0.25"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</row>
    <row r="145" spans="6:17" x14ac:dyDescent="0.25"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</row>
    <row r="146" spans="6:17" x14ac:dyDescent="0.25"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</row>
    <row r="147" spans="6:17" x14ac:dyDescent="0.25"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</row>
    <row r="148" spans="6:17" x14ac:dyDescent="0.25"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</row>
    <row r="149" spans="6:17" x14ac:dyDescent="0.25"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</row>
    <row r="150" spans="6:17" x14ac:dyDescent="0.25"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</row>
    <row r="151" spans="6:17" x14ac:dyDescent="0.25"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</row>
    <row r="152" spans="6:17" x14ac:dyDescent="0.25"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</row>
    <row r="153" spans="6:17" x14ac:dyDescent="0.25"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</row>
    <row r="154" spans="6:17" x14ac:dyDescent="0.25"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</row>
    <row r="155" spans="6:17" x14ac:dyDescent="0.25"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</row>
    <row r="156" spans="6:17" x14ac:dyDescent="0.25"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</row>
    <row r="157" spans="6:17" x14ac:dyDescent="0.25"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</row>
    <row r="158" spans="6:17" x14ac:dyDescent="0.25"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</row>
    <row r="159" spans="6:17" x14ac:dyDescent="0.25"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</row>
    <row r="160" spans="6:17" x14ac:dyDescent="0.25"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</row>
    <row r="161" spans="6:17" x14ac:dyDescent="0.25"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</row>
    <row r="162" spans="6:17" x14ac:dyDescent="0.25"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</row>
    <row r="163" spans="6:17" x14ac:dyDescent="0.25"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</row>
    <row r="164" spans="6:17" x14ac:dyDescent="0.25"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</row>
    <row r="165" spans="6:17" x14ac:dyDescent="0.25"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</row>
    <row r="166" spans="6:17" x14ac:dyDescent="0.25"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</row>
    <row r="167" spans="6:17" x14ac:dyDescent="0.25"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</row>
    <row r="168" spans="6:17" x14ac:dyDescent="0.25"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</row>
    <row r="169" spans="6:17" x14ac:dyDescent="0.25"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</row>
    <row r="170" spans="6:17" x14ac:dyDescent="0.25"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</row>
    <row r="171" spans="6:17" x14ac:dyDescent="0.25"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</row>
    <row r="172" spans="6:17" x14ac:dyDescent="0.25"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</row>
    <row r="173" spans="6:17" x14ac:dyDescent="0.25"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</row>
    <row r="174" spans="6:17" x14ac:dyDescent="0.25"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</row>
    <row r="175" spans="6:17" x14ac:dyDescent="0.25"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</row>
    <row r="176" spans="6:17" x14ac:dyDescent="0.25"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</row>
    <row r="177" spans="6:17" x14ac:dyDescent="0.25"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</row>
    <row r="178" spans="6:17" x14ac:dyDescent="0.25"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</row>
    <row r="179" spans="6:17" x14ac:dyDescent="0.25"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</row>
    <row r="180" spans="6:17" x14ac:dyDescent="0.25"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</row>
    <row r="181" spans="6:17" x14ac:dyDescent="0.25"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</row>
    <row r="182" spans="6:17" x14ac:dyDescent="0.25"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</row>
    <row r="183" spans="6:17" x14ac:dyDescent="0.25"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</row>
    <row r="184" spans="6:17" x14ac:dyDescent="0.25"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</row>
    <row r="185" spans="6:17" x14ac:dyDescent="0.25"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</row>
    <row r="186" spans="6:17" x14ac:dyDescent="0.25"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</row>
    <row r="187" spans="6:17" x14ac:dyDescent="0.25"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</row>
    <row r="188" spans="6:17" x14ac:dyDescent="0.25"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</row>
    <row r="189" spans="6:17" x14ac:dyDescent="0.25"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</row>
    <row r="190" spans="6:17" x14ac:dyDescent="0.25"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</row>
    <row r="191" spans="6:17" x14ac:dyDescent="0.25"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</row>
    <row r="192" spans="6:17" x14ac:dyDescent="0.25"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</row>
    <row r="193" spans="6:17" x14ac:dyDescent="0.25"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</row>
    <row r="194" spans="6:17" x14ac:dyDescent="0.25"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</row>
    <row r="195" spans="6:17" x14ac:dyDescent="0.25"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</row>
    <row r="196" spans="6:17" x14ac:dyDescent="0.25"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</row>
    <row r="197" spans="6:17" x14ac:dyDescent="0.25"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</row>
    <row r="198" spans="6:17" x14ac:dyDescent="0.25"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6:17" x14ac:dyDescent="0.25"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6:17" x14ac:dyDescent="0.25"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6:17" x14ac:dyDescent="0.25"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6:17" x14ac:dyDescent="0.25"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6:17" x14ac:dyDescent="0.25"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6:17" x14ac:dyDescent="0.25"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6:17" x14ac:dyDescent="0.25"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6:17" x14ac:dyDescent="0.25"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6:17" x14ac:dyDescent="0.25"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</row>
    <row r="208" spans="6:17" x14ac:dyDescent="0.25"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6:17" x14ac:dyDescent="0.25"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</row>
    <row r="210" spans="6:17" x14ac:dyDescent="0.25"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</row>
    <row r="211" spans="6:17" x14ac:dyDescent="0.25"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6:17" x14ac:dyDescent="0.25"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</row>
    <row r="213" spans="6:17" x14ac:dyDescent="0.25"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</row>
    <row r="214" spans="6:17" x14ac:dyDescent="0.25"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6:17" x14ac:dyDescent="0.25"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</row>
    <row r="216" spans="6:17" x14ac:dyDescent="0.25"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</row>
    <row r="217" spans="6:17" x14ac:dyDescent="0.25"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6:17" x14ac:dyDescent="0.25"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</row>
    <row r="219" spans="6:17" x14ac:dyDescent="0.25"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</row>
    <row r="220" spans="6:17" x14ac:dyDescent="0.25"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6:17" x14ac:dyDescent="0.25"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</row>
    <row r="222" spans="6:17" x14ac:dyDescent="0.25"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</row>
    <row r="223" spans="6:17" x14ac:dyDescent="0.25"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6:17" x14ac:dyDescent="0.25"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</row>
    <row r="225" spans="6:17" x14ac:dyDescent="0.25"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</row>
    <row r="226" spans="6:17" x14ac:dyDescent="0.25"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6:17" x14ac:dyDescent="0.25"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</row>
    <row r="228" spans="6:17" x14ac:dyDescent="0.25"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</row>
    <row r="229" spans="6:17" x14ac:dyDescent="0.25"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6:17" x14ac:dyDescent="0.25"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</row>
    <row r="231" spans="6:17" x14ac:dyDescent="0.25"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</row>
    <row r="232" spans="6:17" x14ac:dyDescent="0.25"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6:17" x14ac:dyDescent="0.25"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</row>
    <row r="234" spans="6:17" x14ac:dyDescent="0.25"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</row>
    <row r="235" spans="6:17" x14ac:dyDescent="0.25"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</row>
    <row r="236" spans="6:17" x14ac:dyDescent="0.25"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</row>
    <row r="237" spans="6:17" x14ac:dyDescent="0.25"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</row>
    <row r="238" spans="6:17" x14ac:dyDescent="0.25"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6:17" x14ac:dyDescent="0.25"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</row>
    <row r="240" spans="6:17" x14ac:dyDescent="0.25"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</row>
    <row r="241" spans="6:17" x14ac:dyDescent="0.25"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</row>
    <row r="242" spans="6:17" x14ac:dyDescent="0.25"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</row>
    <row r="243" spans="6:17" x14ac:dyDescent="0.25"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</row>
    <row r="244" spans="6:17" x14ac:dyDescent="0.25"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</row>
    <row r="245" spans="6:17" x14ac:dyDescent="0.25"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</row>
    <row r="246" spans="6:17" x14ac:dyDescent="0.25"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</row>
    <row r="247" spans="6:17" x14ac:dyDescent="0.25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</row>
    <row r="248" spans="6:17" x14ac:dyDescent="0.25"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</row>
    <row r="249" spans="6:17" x14ac:dyDescent="0.25"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</row>
    <row r="250" spans="6:17" x14ac:dyDescent="0.25"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</row>
    <row r="251" spans="6:17" x14ac:dyDescent="0.25"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</row>
    <row r="252" spans="6:17" x14ac:dyDescent="0.25"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</row>
    <row r="253" spans="6:17" x14ac:dyDescent="0.25"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</row>
    <row r="254" spans="6:17" x14ac:dyDescent="0.25"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</row>
    <row r="255" spans="6:17" x14ac:dyDescent="0.25"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</row>
    <row r="256" spans="6:17" x14ac:dyDescent="0.25"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</row>
    <row r="257" spans="6:17" x14ac:dyDescent="0.25"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</row>
    <row r="258" spans="6:17" x14ac:dyDescent="0.25"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</row>
    <row r="259" spans="6:17" x14ac:dyDescent="0.25"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</row>
    <row r="260" spans="6:17" x14ac:dyDescent="0.25"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</row>
    <row r="261" spans="6:17" x14ac:dyDescent="0.25"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</row>
    <row r="262" spans="6:17" x14ac:dyDescent="0.25"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</row>
    <row r="263" spans="6:17" x14ac:dyDescent="0.25"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</row>
    <row r="264" spans="6:17" x14ac:dyDescent="0.25"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</row>
    <row r="265" spans="6:17" x14ac:dyDescent="0.25"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</row>
    <row r="266" spans="6:17" x14ac:dyDescent="0.25"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</row>
    <row r="267" spans="6:17" x14ac:dyDescent="0.25"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</row>
    <row r="268" spans="6:17" x14ac:dyDescent="0.25"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</row>
    <row r="269" spans="6:17" x14ac:dyDescent="0.25"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</row>
    <row r="270" spans="6:17" x14ac:dyDescent="0.25"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</row>
    <row r="271" spans="6:17" x14ac:dyDescent="0.25"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</row>
    <row r="272" spans="6:17" x14ac:dyDescent="0.25"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</row>
    <row r="273" spans="6:17" x14ac:dyDescent="0.25"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</row>
    <row r="274" spans="6:17" x14ac:dyDescent="0.25"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</row>
    <row r="275" spans="6:17" x14ac:dyDescent="0.25"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</row>
    <row r="276" spans="6:17" x14ac:dyDescent="0.25"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</row>
    <row r="277" spans="6:17" x14ac:dyDescent="0.25"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</row>
    <row r="278" spans="6:17" x14ac:dyDescent="0.25"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</row>
    <row r="279" spans="6:17" x14ac:dyDescent="0.25"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</row>
    <row r="280" spans="6:17" x14ac:dyDescent="0.25"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</row>
    <row r="281" spans="6:17" x14ac:dyDescent="0.25"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</row>
    <row r="282" spans="6:17" x14ac:dyDescent="0.25"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</row>
    <row r="283" spans="6:17" x14ac:dyDescent="0.25"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</row>
    <row r="284" spans="6:17" x14ac:dyDescent="0.25"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</row>
    <row r="285" spans="6:17" x14ac:dyDescent="0.25"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</row>
    <row r="286" spans="6:17" x14ac:dyDescent="0.25"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</row>
    <row r="287" spans="6:17" x14ac:dyDescent="0.25"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</row>
    <row r="288" spans="6:17" x14ac:dyDescent="0.25"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</row>
    <row r="289" spans="6:17" x14ac:dyDescent="0.25"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</row>
    <row r="290" spans="6:17" x14ac:dyDescent="0.25"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</row>
    <row r="291" spans="6:17" x14ac:dyDescent="0.25"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</row>
    <row r="292" spans="6:17" x14ac:dyDescent="0.25"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</row>
    <row r="293" spans="6:17" x14ac:dyDescent="0.25"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</row>
    <row r="294" spans="6:17" x14ac:dyDescent="0.25"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</row>
    <row r="295" spans="6:17" x14ac:dyDescent="0.25"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</row>
    <row r="296" spans="6:17" x14ac:dyDescent="0.25"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</row>
    <row r="297" spans="6:17" x14ac:dyDescent="0.25"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</row>
    <row r="298" spans="6:17" x14ac:dyDescent="0.25"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</row>
    <row r="299" spans="6:17" x14ac:dyDescent="0.25"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</row>
    <row r="300" spans="6:17" x14ac:dyDescent="0.25"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</row>
    <row r="301" spans="6:17" x14ac:dyDescent="0.25"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</row>
    <row r="302" spans="6:17" x14ac:dyDescent="0.25"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</row>
    <row r="303" spans="6:17" x14ac:dyDescent="0.25"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</row>
    <row r="304" spans="6:17" x14ac:dyDescent="0.25"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</row>
    <row r="305" spans="6:17" x14ac:dyDescent="0.25"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</row>
    <row r="306" spans="6:17" x14ac:dyDescent="0.25"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</row>
    <row r="307" spans="6:17" x14ac:dyDescent="0.25"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</row>
    <row r="308" spans="6:17" x14ac:dyDescent="0.25"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</row>
    <row r="309" spans="6:17" x14ac:dyDescent="0.25"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</row>
    <row r="310" spans="6:17" x14ac:dyDescent="0.25"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</row>
    <row r="311" spans="6:17" x14ac:dyDescent="0.25"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</row>
    <row r="312" spans="6:17" x14ac:dyDescent="0.25"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</row>
    <row r="313" spans="6:17" x14ac:dyDescent="0.25"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</row>
    <row r="314" spans="6:17" x14ac:dyDescent="0.25"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</row>
    <row r="315" spans="6:17" x14ac:dyDescent="0.25"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</row>
    <row r="316" spans="6:17" x14ac:dyDescent="0.25"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</row>
    <row r="317" spans="6:17" x14ac:dyDescent="0.25"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</row>
    <row r="318" spans="6:17" x14ac:dyDescent="0.25"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</row>
    <row r="319" spans="6:17" x14ac:dyDescent="0.25"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</row>
    <row r="320" spans="6:17" x14ac:dyDescent="0.25"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</row>
    <row r="321" spans="6:17" x14ac:dyDescent="0.25"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</row>
    <row r="322" spans="6:17" x14ac:dyDescent="0.25"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</row>
    <row r="323" spans="6:17" x14ac:dyDescent="0.25"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</row>
    <row r="324" spans="6:17" x14ac:dyDescent="0.25"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</row>
    <row r="325" spans="6:17" x14ac:dyDescent="0.25"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</row>
    <row r="326" spans="6:17" x14ac:dyDescent="0.25"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</row>
    <row r="327" spans="6:17" x14ac:dyDescent="0.25"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</row>
    <row r="328" spans="6:17" x14ac:dyDescent="0.25"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</row>
    <row r="329" spans="6:17" x14ac:dyDescent="0.25"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</row>
    <row r="330" spans="6:17" x14ac:dyDescent="0.25"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</row>
    <row r="331" spans="6:17" x14ac:dyDescent="0.25"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</row>
    <row r="332" spans="6:17" x14ac:dyDescent="0.25"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</row>
    <row r="333" spans="6:17" x14ac:dyDescent="0.25"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</row>
    <row r="334" spans="6:17" x14ac:dyDescent="0.25"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</row>
    <row r="335" spans="6:17" x14ac:dyDescent="0.25"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</row>
    <row r="336" spans="6:17" x14ac:dyDescent="0.25"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</row>
    <row r="337" spans="6:17" x14ac:dyDescent="0.25"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</row>
    <row r="338" spans="6:17" x14ac:dyDescent="0.25"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</row>
    <row r="339" spans="6:17" x14ac:dyDescent="0.25"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</row>
    <row r="340" spans="6:17" x14ac:dyDescent="0.25"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</row>
    <row r="341" spans="6:17" x14ac:dyDescent="0.25"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</row>
    <row r="342" spans="6:17" x14ac:dyDescent="0.25"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</row>
    <row r="343" spans="6:17" x14ac:dyDescent="0.25"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</row>
    <row r="344" spans="6:17" x14ac:dyDescent="0.25"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</row>
    <row r="345" spans="6:17" x14ac:dyDescent="0.25"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</row>
    <row r="346" spans="6:17" x14ac:dyDescent="0.25"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</row>
    <row r="347" spans="6:17" x14ac:dyDescent="0.25"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</row>
    <row r="348" spans="6:17" x14ac:dyDescent="0.25"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</row>
    <row r="349" spans="6:17" x14ac:dyDescent="0.25"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</row>
    <row r="350" spans="6:17" x14ac:dyDescent="0.25"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</row>
    <row r="351" spans="6:17" x14ac:dyDescent="0.25"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</row>
    <row r="352" spans="6:17" x14ac:dyDescent="0.25"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</row>
    <row r="353" spans="6:17" x14ac:dyDescent="0.25"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</row>
    <row r="354" spans="6:17" x14ac:dyDescent="0.25"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</row>
    <row r="355" spans="6:17" x14ac:dyDescent="0.25"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</row>
    <row r="356" spans="6:17" x14ac:dyDescent="0.25"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</row>
    <row r="357" spans="6:17" x14ac:dyDescent="0.25"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</row>
    <row r="358" spans="6:17" x14ac:dyDescent="0.25"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</row>
    <row r="359" spans="6:17" x14ac:dyDescent="0.25"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</row>
    <row r="360" spans="6:17" x14ac:dyDescent="0.25"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</row>
    <row r="361" spans="6:17" x14ac:dyDescent="0.25"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</row>
    <row r="362" spans="6:17" x14ac:dyDescent="0.25"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</row>
    <row r="363" spans="6:17" x14ac:dyDescent="0.25"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</row>
    <row r="364" spans="6:17" x14ac:dyDescent="0.25"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</row>
    <row r="365" spans="6:17" x14ac:dyDescent="0.25"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</row>
    <row r="366" spans="6:17" x14ac:dyDescent="0.25"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</row>
    <row r="367" spans="6:17" x14ac:dyDescent="0.25"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</row>
    <row r="368" spans="6:17" x14ac:dyDescent="0.25"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</row>
    <row r="369" spans="6:17" x14ac:dyDescent="0.25"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</row>
    <row r="370" spans="6:17" x14ac:dyDescent="0.25"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</row>
    <row r="371" spans="6:17" x14ac:dyDescent="0.25"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</row>
    <row r="372" spans="6:17" x14ac:dyDescent="0.25"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</row>
    <row r="373" spans="6:17" x14ac:dyDescent="0.25"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</row>
    <row r="374" spans="6:17" x14ac:dyDescent="0.25"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</row>
    <row r="375" spans="6:17" x14ac:dyDescent="0.25"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</row>
    <row r="376" spans="6:17" x14ac:dyDescent="0.25"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</row>
    <row r="377" spans="6:17" x14ac:dyDescent="0.25"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</row>
    <row r="378" spans="6:17" x14ac:dyDescent="0.25"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</row>
    <row r="379" spans="6:17" x14ac:dyDescent="0.25"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</row>
    <row r="380" spans="6:17" x14ac:dyDescent="0.25"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</row>
    <row r="381" spans="6:17" x14ac:dyDescent="0.25"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</row>
    <row r="382" spans="6:17" x14ac:dyDescent="0.25"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</row>
    <row r="383" spans="6:17" x14ac:dyDescent="0.25"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</row>
    <row r="384" spans="6:17" x14ac:dyDescent="0.25"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</row>
    <row r="385" spans="6:17" x14ac:dyDescent="0.25"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</row>
    <row r="386" spans="6:17" x14ac:dyDescent="0.25"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</row>
    <row r="387" spans="6:17" x14ac:dyDescent="0.25"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</row>
    <row r="388" spans="6:17" x14ac:dyDescent="0.25"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</row>
    <row r="389" spans="6:17" x14ac:dyDescent="0.25"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</row>
    <row r="390" spans="6:17" x14ac:dyDescent="0.25"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</row>
    <row r="391" spans="6:17" x14ac:dyDescent="0.25"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</row>
    <row r="392" spans="6:17" x14ac:dyDescent="0.25"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</row>
    <row r="393" spans="6:17" x14ac:dyDescent="0.25"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</row>
    <row r="394" spans="6:17" x14ac:dyDescent="0.25"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</row>
    <row r="395" spans="6:17" x14ac:dyDescent="0.25"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</row>
    <row r="396" spans="6:17" x14ac:dyDescent="0.25"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</row>
    <row r="397" spans="6:17" x14ac:dyDescent="0.25"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</row>
    <row r="398" spans="6:17" x14ac:dyDescent="0.25"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</row>
    <row r="399" spans="6:17" x14ac:dyDescent="0.25"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</row>
    <row r="400" spans="6:17" x14ac:dyDescent="0.25"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</row>
    <row r="401" spans="6:17" x14ac:dyDescent="0.25"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</row>
    <row r="402" spans="6:17" x14ac:dyDescent="0.25"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</row>
    <row r="403" spans="6:17" x14ac:dyDescent="0.25"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</row>
    <row r="404" spans="6:17" x14ac:dyDescent="0.25"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</row>
    <row r="405" spans="6:17" x14ac:dyDescent="0.25"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</row>
    <row r="406" spans="6:17" x14ac:dyDescent="0.25"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</row>
    <row r="407" spans="6:17" x14ac:dyDescent="0.25"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</row>
    <row r="408" spans="6:17" x14ac:dyDescent="0.25"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</row>
    <row r="409" spans="6:17" x14ac:dyDescent="0.25"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</row>
    <row r="410" spans="6:17" x14ac:dyDescent="0.25"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</row>
    <row r="411" spans="6:17" x14ac:dyDescent="0.25"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</row>
    <row r="412" spans="6:17" x14ac:dyDescent="0.25"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</row>
    <row r="413" spans="6:17" x14ac:dyDescent="0.25"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</row>
    <row r="414" spans="6:17" x14ac:dyDescent="0.25"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</row>
    <row r="415" spans="6:17" x14ac:dyDescent="0.25"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</row>
    <row r="416" spans="6:17" x14ac:dyDescent="0.25"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</row>
    <row r="417" spans="6:17" x14ac:dyDescent="0.25"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</row>
    <row r="418" spans="6:17" x14ac:dyDescent="0.25"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</row>
    <row r="419" spans="6:17" x14ac:dyDescent="0.25"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</row>
    <row r="420" spans="6:17" x14ac:dyDescent="0.25"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</row>
    <row r="421" spans="6:17" x14ac:dyDescent="0.25"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</row>
    <row r="422" spans="6:17" x14ac:dyDescent="0.25"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</row>
    <row r="423" spans="6:17" x14ac:dyDescent="0.25"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</row>
    <row r="424" spans="6:17" x14ac:dyDescent="0.25"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</row>
    <row r="425" spans="6:17" x14ac:dyDescent="0.25"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</row>
    <row r="426" spans="6:17" x14ac:dyDescent="0.25"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</row>
    <row r="427" spans="6:17" x14ac:dyDescent="0.25"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</row>
    <row r="428" spans="6:17" x14ac:dyDescent="0.25"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</row>
    <row r="429" spans="6:17" x14ac:dyDescent="0.25"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</row>
    <row r="430" spans="6:17" x14ac:dyDescent="0.25"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</row>
    <row r="431" spans="6:17" x14ac:dyDescent="0.25"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</row>
    <row r="432" spans="6:17" x14ac:dyDescent="0.25"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</row>
    <row r="433" spans="6:17" x14ac:dyDescent="0.25"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</row>
    <row r="434" spans="6:17" x14ac:dyDescent="0.25"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</row>
    <row r="435" spans="6:17" x14ac:dyDescent="0.25"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</row>
    <row r="436" spans="6:17" x14ac:dyDescent="0.25"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</row>
    <row r="437" spans="6:17" x14ac:dyDescent="0.25"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</row>
    <row r="438" spans="6:17" x14ac:dyDescent="0.25"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</row>
    <row r="439" spans="6:17" x14ac:dyDescent="0.25"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</row>
    <row r="440" spans="6:17" x14ac:dyDescent="0.25"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</row>
    <row r="441" spans="6:17" x14ac:dyDescent="0.25"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</row>
    <row r="442" spans="6:17" x14ac:dyDescent="0.25"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</row>
    <row r="443" spans="6:17" x14ac:dyDescent="0.25"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</row>
    <row r="444" spans="6:17" x14ac:dyDescent="0.25"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</row>
    <row r="445" spans="6:17" x14ac:dyDescent="0.25"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</row>
    <row r="446" spans="6:17" x14ac:dyDescent="0.25"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</row>
    <row r="447" spans="6:17" x14ac:dyDescent="0.25"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</row>
    <row r="448" spans="6:17" x14ac:dyDescent="0.25"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</row>
    <row r="449" spans="6:17" x14ac:dyDescent="0.25"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</row>
    <row r="450" spans="6:17" x14ac:dyDescent="0.25"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</row>
    <row r="451" spans="6:17" x14ac:dyDescent="0.25"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</row>
    <row r="452" spans="6:17" x14ac:dyDescent="0.25"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</row>
    <row r="453" spans="6:17" x14ac:dyDescent="0.25"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</row>
    <row r="454" spans="6:17" x14ac:dyDescent="0.25"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</row>
    <row r="455" spans="6:17" x14ac:dyDescent="0.25"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</row>
    <row r="456" spans="6:17" x14ac:dyDescent="0.25"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</row>
    <row r="457" spans="6:17" x14ac:dyDescent="0.25"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</row>
    <row r="458" spans="6:17" x14ac:dyDescent="0.25"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</row>
    <row r="459" spans="6:17" x14ac:dyDescent="0.25"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</row>
    <row r="460" spans="6:17" x14ac:dyDescent="0.25"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</row>
    <row r="461" spans="6:17" x14ac:dyDescent="0.25"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</row>
    <row r="462" spans="6:17" x14ac:dyDescent="0.25"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</row>
    <row r="463" spans="6:17" x14ac:dyDescent="0.25"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</row>
    <row r="464" spans="6:17" x14ac:dyDescent="0.25"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</row>
    <row r="465" spans="6:17" x14ac:dyDescent="0.25"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</row>
    <row r="466" spans="6:17" x14ac:dyDescent="0.25"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</row>
    <row r="467" spans="6:17" x14ac:dyDescent="0.25"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</row>
    <row r="468" spans="6:17" x14ac:dyDescent="0.25"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</row>
    <row r="469" spans="6:17" x14ac:dyDescent="0.25"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</row>
    <row r="470" spans="6:17" x14ac:dyDescent="0.25"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</row>
    <row r="471" spans="6:17" x14ac:dyDescent="0.25"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</row>
    <row r="472" spans="6:17" x14ac:dyDescent="0.25"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</row>
    <row r="473" spans="6:17" x14ac:dyDescent="0.25"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</row>
    <row r="474" spans="6:17" x14ac:dyDescent="0.25"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</row>
    <row r="475" spans="6:17" x14ac:dyDescent="0.25"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</row>
    <row r="476" spans="6:17" x14ac:dyDescent="0.25"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</row>
    <row r="477" spans="6:17" x14ac:dyDescent="0.25"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</row>
    <row r="478" spans="6:17" x14ac:dyDescent="0.25"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</row>
    <row r="479" spans="6:17" x14ac:dyDescent="0.25"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</row>
    <row r="480" spans="6:17" x14ac:dyDescent="0.25"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</row>
    <row r="481" spans="6:17" x14ac:dyDescent="0.25"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</row>
    <row r="482" spans="6:17" x14ac:dyDescent="0.25"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</row>
    <row r="483" spans="6:17" x14ac:dyDescent="0.25"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</row>
    <row r="484" spans="6:17" x14ac:dyDescent="0.25"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</row>
    <row r="485" spans="6:17" x14ac:dyDescent="0.25"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</row>
    <row r="486" spans="6:17" x14ac:dyDescent="0.25"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</row>
    <row r="487" spans="6:17" x14ac:dyDescent="0.25"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</row>
    <row r="488" spans="6:17" x14ac:dyDescent="0.25"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</row>
    <row r="489" spans="6:17" x14ac:dyDescent="0.25"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</row>
    <row r="490" spans="6:17" x14ac:dyDescent="0.25"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</row>
    <row r="491" spans="6:17" x14ac:dyDescent="0.25"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</row>
    <row r="492" spans="6:17" x14ac:dyDescent="0.25"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</row>
    <row r="493" spans="6:17" x14ac:dyDescent="0.25"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</row>
    <row r="494" spans="6:17" x14ac:dyDescent="0.25"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</row>
    <row r="495" spans="6:17" x14ac:dyDescent="0.25"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</row>
    <row r="496" spans="6:17" x14ac:dyDescent="0.25"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</row>
    <row r="497" spans="6:17" x14ac:dyDescent="0.25"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</row>
    <row r="498" spans="6:17" x14ac:dyDescent="0.25"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</row>
    <row r="499" spans="6:17" x14ac:dyDescent="0.25"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</row>
    <row r="500" spans="6:17" x14ac:dyDescent="0.25"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</row>
    <row r="501" spans="6:17" x14ac:dyDescent="0.25"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</row>
    <row r="502" spans="6:17" x14ac:dyDescent="0.25"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</row>
    <row r="503" spans="6:17" x14ac:dyDescent="0.25"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</row>
    <row r="504" spans="6:17" x14ac:dyDescent="0.25"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</row>
    <row r="505" spans="6:17" x14ac:dyDescent="0.25"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</row>
    <row r="506" spans="6:17" x14ac:dyDescent="0.25"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</row>
    <row r="507" spans="6:17" x14ac:dyDescent="0.25"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</row>
    <row r="508" spans="6:17" x14ac:dyDescent="0.25"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</row>
    <row r="509" spans="6:17" x14ac:dyDescent="0.25"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</row>
    <row r="510" spans="6:17" x14ac:dyDescent="0.25"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</row>
    <row r="511" spans="6:17" x14ac:dyDescent="0.25"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</row>
    <row r="512" spans="6:17" x14ac:dyDescent="0.25"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</row>
    <row r="513" spans="6:17" x14ac:dyDescent="0.25"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</row>
    <row r="514" spans="6:17" x14ac:dyDescent="0.25"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</row>
    <row r="515" spans="6:17" x14ac:dyDescent="0.25"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</row>
    <row r="516" spans="6:17" x14ac:dyDescent="0.25"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</row>
    <row r="517" spans="6:17" x14ac:dyDescent="0.25"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</row>
    <row r="518" spans="6:17" x14ac:dyDescent="0.25"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</row>
    <row r="519" spans="6:17" x14ac:dyDescent="0.25"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</row>
    <row r="520" spans="6:17" x14ac:dyDescent="0.25"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</row>
    <row r="521" spans="6:17" x14ac:dyDescent="0.25"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</row>
    <row r="522" spans="6:17" x14ac:dyDescent="0.25"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</row>
    <row r="523" spans="6:17" x14ac:dyDescent="0.25"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</row>
    <row r="524" spans="6:17" x14ac:dyDescent="0.25"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</row>
    <row r="525" spans="6:17" x14ac:dyDescent="0.25"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</row>
    <row r="526" spans="6:17" x14ac:dyDescent="0.25"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</row>
    <row r="527" spans="6:17" x14ac:dyDescent="0.25"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</row>
    <row r="528" spans="6:17" x14ac:dyDescent="0.25"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</row>
    <row r="529" spans="6:17" x14ac:dyDescent="0.25"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</row>
    <row r="530" spans="6:17" x14ac:dyDescent="0.25"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</row>
    <row r="531" spans="6:17" x14ac:dyDescent="0.25"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</row>
    <row r="532" spans="6:17" x14ac:dyDescent="0.25"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</row>
    <row r="533" spans="6:17" x14ac:dyDescent="0.25"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</row>
    <row r="534" spans="6:17" x14ac:dyDescent="0.25"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</row>
    <row r="535" spans="6:17" x14ac:dyDescent="0.25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</row>
    <row r="536" spans="6:17" x14ac:dyDescent="0.25"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</row>
    <row r="537" spans="6:17" x14ac:dyDescent="0.25"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</row>
    <row r="538" spans="6:17" x14ac:dyDescent="0.25"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</row>
    <row r="539" spans="6:17" x14ac:dyDescent="0.25"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</row>
    <row r="540" spans="6:17" x14ac:dyDescent="0.25"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</row>
    <row r="541" spans="6:17" x14ac:dyDescent="0.25"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</row>
    <row r="542" spans="6:17" x14ac:dyDescent="0.25"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</row>
    <row r="543" spans="6:17" x14ac:dyDescent="0.25"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</row>
    <row r="544" spans="6:17" x14ac:dyDescent="0.25"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</row>
    <row r="545" spans="6:17" x14ac:dyDescent="0.25"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</row>
    <row r="546" spans="6:17" x14ac:dyDescent="0.25"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</row>
    <row r="547" spans="6:17" x14ac:dyDescent="0.25"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</row>
    <row r="548" spans="6:17" x14ac:dyDescent="0.25"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</row>
    <row r="549" spans="6:17" x14ac:dyDescent="0.25"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</row>
    <row r="550" spans="6:17" x14ac:dyDescent="0.25"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</row>
    <row r="551" spans="6:17" x14ac:dyDescent="0.25"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</row>
    <row r="552" spans="6:17" x14ac:dyDescent="0.25"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</row>
    <row r="553" spans="6:17" x14ac:dyDescent="0.25"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</row>
    <row r="554" spans="6:17" x14ac:dyDescent="0.25"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</row>
    <row r="555" spans="6:17" x14ac:dyDescent="0.25"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</row>
    <row r="556" spans="6:17" x14ac:dyDescent="0.25"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</row>
    <row r="557" spans="6:17" x14ac:dyDescent="0.25"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</row>
    <row r="558" spans="6:17" x14ac:dyDescent="0.25"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</row>
    <row r="559" spans="6:17" x14ac:dyDescent="0.25"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</row>
    <row r="560" spans="6:17" x14ac:dyDescent="0.25"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</row>
    <row r="561" spans="6:17" x14ac:dyDescent="0.25"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</row>
    <row r="562" spans="6:17" x14ac:dyDescent="0.25"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</row>
    <row r="563" spans="6:17" x14ac:dyDescent="0.25"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</row>
    <row r="564" spans="6:17" x14ac:dyDescent="0.25"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</row>
    <row r="565" spans="6:17" x14ac:dyDescent="0.25"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</row>
    <row r="566" spans="6:17" x14ac:dyDescent="0.25"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</row>
    <row r="567" spans="6:17" x14ac:dyDescent="0.25"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</row>
    <row r="568" spans="6:17" x14ac:dyDescent="0.25"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</row>
    <row r="569" spans="6:17" x14ac:dyDescent="0.25"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</row>
    <row r="570" spans="6:17" x14ac:dyDescent="0.25"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</row>
    <row r="571" spans="6:17" x14ac:dyDescent="0.25"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</row>
    <row r="572" spans="6:17" x14ac:dyDescent="0.25"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</row>
    <row r="573" spans="6:17" x14ac:dyDescent="0.25"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</row>
    <row r="574" spans="6:17" x14ac:dyDescent="0.25"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</row>
    <row r="575" spans="6:17" x14ac:dyDescent="0.25"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</row>
    <row r="576" spans="6:17" x14ac:dyDescent="0.25"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</row>
    <row r="577" spans="6:17" x14ac:dyDescent="0.25"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</row>
    <row r="578" spans="6:17" x14ac:dyDescent="0.25"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</row>
    <row r="579" spans="6:17" x14ac:dyDescent="0.25"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</row>
    <row r="580" spans="6:17" x14ac:dyDescent="0.25"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</row>
    <row r="581" spans="6:17" x14ac:dyDescent="0.25"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</row>
    <row r="582" spans="6:17" x14ac:dyDescent="0.25"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</row>
    <row r="583" spans="6:17" x14ac:dyDescent="0.25"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</row>
    <row r="584" spans="6:17" x14ac:dyDescent="0.25"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</row>
    <row r="585" spans="6:17" x14ac:dyDescent="0.25"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</row>
    <row r="586" spans="6:17" x14ac:dyDescent="0.25"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</row>
    <row r="587" spans="6:17" x14ac:dyDescent="0.25"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</row>
    <row r="588" spans="6:17" x14ac:dyDescent="0.25"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</row>
    <row r="589" spans="6:17" x14ac:dyDescent="0.25"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</row>
    <row r="590" spans="6:17" x14ac:dyDescent="0.25"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</row>
    <row r="591" spans="6:17" x14ac:dyDescent="0.25"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</row>
    <row r="592" spans="6:17" x14ac:dyDescent="0.25"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</row>
    <row r="593" spans="6:17" x14ac:dyDescent="0.25"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</row>
    <row r="594" spans="6:17" x14ac:dyDescent="0.25"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</row>
    <row r="595" spans="6:17" x14ac:dyDescent="0.25"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</row>
    <row r="596" spans="6:17" x14ac:dyDescent="0.25"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</row>
    <row r="597" spans="6:17" x14ac:dyDescent="0.25"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</row>
    <row r="598" spans="6:17" x14ac:dyDescent="0.25"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</row>
    <row r="599" spans="6:17" x14ac:dyDescent="0.25"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</row>
    <row r="600" spans="6:17" x14ac:dyDescent="0.25"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</row>
    <row r="601" spans="6:17" x14ac:dyDescent="0.25"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</row>
    <row r="602" spans="6:17" x14ac:dyDescent="0.25"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</row>
    <row r="603" spans="6:17" x14ac:dyDescent="0.25"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</row>
    <row r="604" spans="6:17" x14ac:dyDescent="0.25"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</row>
    <row r="605" spans="6:17" x14ac:dyDescent="0.25"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</row>
    <row r="606" spans="6:17" x14ac:dyDescent="0.25"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</row>
    <row r="607" spans="6:17" x14ac:dyDescent="0.25"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</row>
    <row r="608" spans="6:17" x14ac:dyDescent="0.25"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</row>
    <row r="609" spans="6:17" x14ac:dyDescent="0.25"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</row>
    <row r="610" spans="6:17" x14ac:dyDescent="0.25"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</row>
    <row r="611" spans="6:17" x14ac:dyDescent="0.25"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</row>
    <row r="612" spans="6:17" x14ac:dyDescent="0.25"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</row>
    <row r="613" spans="6:17" x14ac:dyDescent="0.25"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</row>
    <row r="614" spans="6:17" x14ac:dyDescent="0.25"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</row>
    <row r="615" spans="6:17" x14ac:dyDescent="0.25"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</row>
    <row r="616" spans="6:17" x14ac:dyDescent="0.25"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</row>
    <row r="617" spans="6:17" x14ac:dyDescent="0.25"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</row>
    <row r="618" spans="6:17" x14ac:dyDescent="0.25"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</row>
    <row r="619" spans="6:17" x14ac:dyDescent="0.25"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</row>
    <row r="620" spans="6:17" x14ac:dyDescent="0.25"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</row>
    <row r="621" spans="6:17" x14ac:dyDescent="0.25"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</row>
    <row r="622" spans="6:17" x14ac:dyDescent="0.25"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</row>
    <row r="623" spans="6:17" x14ac:dyDescent="0.25"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</row>
    <row r="624" spans="6:17" x14ac:dyDescent="0.25"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</row>
    <row r="625" spans="6:17" x14ac:dyDescent="0.25"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</row>
    <row r="626" spans="6:17" x14ac:dyDescent="0.25"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</row>
    <row r="627" spans="6:17" x14ac:dyDescent="0.25"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</row>
    <row r="628" spans="6:17" x14ac:dyDescent="0.25"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</row>
    <row r="629" spans="6:17" x14ac:dyDescent="0.25"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</row>
    <row r="630" spans="6:17" x14ac:dyDescent="0.25"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</row>
    <row r="631" spans="6:17" x14ac:dyDescent="0.25"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</row>
    <row r="632" spans="6:17" x14ac:dyDescent="0.25"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</row>
    <row r="633" spans="6:17" x14ac:dyDescent="0.25"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</row>
    <row r="634" spans="6:17" x14ac:dyDescent="0.25"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</row>
    <row r="635" spans="6:17" x14ac:dyDescent="0.25"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</row>
    <row r="636" spans="6:17" x14ac:dyDescent="0.25"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</row>
    <row r="637" spans="6:17" x14ac:dyDescent="0.25"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</row>
    <row r="638" spans="6:17" x14ac:dyDescent="0.25"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</row>
    <row r="639" spans="6:17" x14ac:dyDescent="0.25"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</row>
    <row r="640" spans="6:17" x14ac:dyDescent="0.25"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</row>
    <row r="641" spans="6:17" x14ac:dyDescent="0.25"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</row>
    <row r="642" spans="6:17" x14ac:dyDescent="0.25"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</row>
    <row r="643" spans="6:17" x14ac:dyDescent="0.25"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</row>
    <row r="644" spans="6:17" x14ac:dyDescent="0.25"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</row>
    <row r="645" spans="6:17" x14ac:dyDescent="0.25"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</row>
    <row r="646" spans="6:17" x14ac:dyDescent="0.25"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</row>
    <row r="647" spans="6:17" x14ac:dyDescent="0.25"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</row>
    <row r="648" spans="6:17" x14ac:dyDescent="0.25"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</row>
    <row r="649" spans="6:17" x14ac:dyDescent="0.25"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</row>
    <row r="650" spans="6:17" x14ac:dyDescent="0.25"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</row>
    <row r="651" spans="6:17" x14ac:dyDescent="0.25"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</row>
    <row r="652" spans="6:17" x14ac:dyDescent="0.25"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</row>
    <row r="653" spans="6:17" x14ac:dyDescent="0.25"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</row>
    <row r="654" spans="6:17" x14ac:dyDescent="0.25"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</row>
    <row r="655" spans="6:17" x14ac:dyDescent="0.25"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</row>
    <row r="656" spans="6:17" x14ac:dyDescent="0.25"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</row>
    <row r="657" spans="6:17" x14ac:dyDescent="0.25"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</row>
    <row r="658" spans="6:17" x14ac:dyDescent="0.25"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</row>
    <row r="659" spans="6:17" x14ac:dyDescent="0.25"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</row>
    <row r="660" spans="6:17" x14ac:dyDescent="0.25"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</row>
    <row r="661" spans="6:17" x14ac:dyDescent="0.25"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</row>
    <row r="662" spans="6:17" x14ac:dyDescent="0.25"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</row>
    <row r="663" spans="6:17" x14ac:dyDescent="0.25"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</row>
    <row r="664" spans="6:17" x14ac:dyDescent="0.25"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</row>
    <row r="665" spans="6:17" x14ac:dyDescent="0.25"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</row>
    <row r="666" spans="6:17" x14ac:dyDescent="0.25"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</row>
    <row r="667" spans="6:17" x14ac:dyDescent="0.25"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</row>
    <row r="668" spans="6:17" x14ac:dyDescent="0.25"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</row>
    <row r="669" spans="6:17" x14ac:dyDescent="0.25"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</row>
    <row r="670" spans="6:17" x14ac:dyDescent="0.25"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</row>
    <row r="671" spans="6:17" x14ac:dyDescent="0.25"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</row>
    <row r="672" spans="6:17" x14ac:dyDescent="0.25"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</row>
    <row r="673" spans="6:17" x14ac:dyDescent="0.25"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</row>
    <row r="674" spans="6:17" x14ac:dyDescent="0.25"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</row>
    <row r="675" spans="6:17" x14ac:dyDescent="0.25"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</row>
    <row r="676" spans="6:17" x14ac:dyDescent="0.25"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</row>
    <row r="677" spans="6:17" x14ac:dyDescent="0.25"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</row>
    <row r="678" spans="6:17" x14ac:dyDescent="0.25"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</row>
    <row r="679" spans="6:17" x14ac:dyDescent="0.25"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</row>
    <row r="680" spans="6:17" x14ac:dyDescent="0.25"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</row>
    <row r="681" spans="6:17" x14ac:dyDescent="0.25"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</row>
    <row r="682" spans="6:17" x14ac:dyDescent="0.25"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</row>
    <row r="683" spans="6:17" x14ac:dyDescent="0.25"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</row>
    <row r="684" spans="6:17" x14ac:dyDescent="0.25"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</row>
    <row r="685" spans="6:17" x14ac:dyDescent="0.25"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</row>
    <row r="686" spans="6:17" x14ac:dyDescent="0.25"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</row>
    <row r="687" spans="6:17" x14ac:dyDescent="0.25"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</row>
    <row r="688" spans="6:17" x14ac:dyDescent="0.25"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</row>
    <row r="689" spans="6:17" x14ac:dyDescent="0.25"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</row>
    <row r="690" spans="6:17" x14ac:dyDescent="0.25"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</row>
    <row r="691" spans="6:17" x14ac:dyDescent="0.25"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</row>
    <row r="692" spans="6:17" x14ac:dyDescent="0.25"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</row>
    <row r="693" spans="6:17" x14ac:dyDescent="0.25"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</row>
    <row r="694" spans="6:17" x14ac:dyDescent="0.25"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</row>
    <row r="695" spans="6:17" x14ac:dyDescent="0.25"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</row>
    <row r="696" spans="6:17" x14ac:dyDescent="0.25"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</row>
    <row r="697" spans="6:17" x14ac:dyDescent="0.25"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</row>
    <row r="698" spans="6:17" x14ac:dyDescent="0.25"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</row>
    <row r="699" spans="6:17" x14ac:dyDescent="0.25"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</row>
    <row r="700" spans="6:17" x14ac:dyDescent="0.25"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</row>
    <row r="701" spans="6:17" x14ac:dyDescent="0.25"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</row>
    <row r="702" spans="6:17" x14ac:dyDescent="0.25"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</row>
    <row r="703" spans="6:17" x14ac:dyDescent="0.25"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</row>
    <row r="704" spans="6:17" x14ac:dyDescent="0.25"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</row>
    <row r="705" spans="6:17" x14ac:dyDescent="0.25"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</row>
    <row r="706" spans="6:17" x14ac:dyDescent="0.25"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</row>
    <row r="707" spans="6:17" x14ac:dyDescent="0.25"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</row>
    <row r="708" spans="6:17" x14ac:dyDescent="0.25"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</row>
    <row r="709" spans="6:17" x14ac:dyDescent="0.25"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</row>
    <row r="710" spans="6:17" x14ac:dyDescent="0.25"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</row>
    <row r="711" spans="6:17" x14ac:dyDescent="0.25"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</row>
    <row r="712" spans="6:17" x14ac:dyDescent="0.25"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</row>
    <row r="713" spans="6:17" x14ac:dyDescent="0.25"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</row>
    <row r="714" spans="6:17" x14ac:dyDescent="0.25"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</row>
    <row r="715" spans="6:17" x14ac:dyDescent="0.25"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</row>
    <row r="716" spans="6:17" x14ac:dyDescent="0.25"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</row>
    <row r="717" spans="6:17" x14ac:dyDescent="0.25"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</row>
    <row r="718" spans="6:17" x14ac:dyDescent="0.25"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</row>
    <row r="719" spans="6:17" x14ac:dyDescent="0.25"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</row>
    <row r="720" spans="6:17" x14ac:dyDescent="0.25"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</row>
    <row r="721" spans="6:17" x14ac:dyDescent="0.25"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</row>
    <row r="722" spans="6:17" x14ac:dyDescent="0.25"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</row>
    <row r="723" spans="6:17" x14ac:dyDescent="0.25"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</row>
    <row r="724" spans="6:17" x14ac:dyDescent="0.25"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</row>
    <row r="725" spans="6:17" x14ac:dyDescent="0.25"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</row>
    <row r="726" spans="6:17" x14ac:dyDescent="0.25"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</row>
    <row r="727" spans="6:17" x14ac:dyDescent="0.25"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</row>
    <row r="728" spans="6:17" x14ac:dyDescent="0.25"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</row>
    <row r="729" spans="6:17" x14ac:dyDescent="0.25"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</row>
    <row r="730" spans="6:17" x14ac:dyDescent="0.25"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</row>
    <row r="731" spans="6:17" x14ac:dyDescent="0.25"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</row>
    <row r="732" spans="6:17" x14ac:dyDescent="0.25"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</row>
    <row r="733" spans="6:17" x14ac:dyDescent="0.25"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</row>
    <row r="734" spans="6:17" x14ac:dyDescent="0.25"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</row>
    <row r="735" spans="6:17" x14ac:dyDescent="0.25"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</row>
    <row r="736" spans="6:17" x14ac:dyDescent="0.25"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</row>
    <row r="737" spans="6:17" x14ac:dyDescent="0.25"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</row>
    <row r="738" spans="6:17" x14ac:dyDescent="0.25"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</row>
    <row r="739" spans="6:17" x14ac:dyDescent="0.25"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</row>
    <row r="740" spans="6:17" x14ac:dyDescent="0.25"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</row>
    <row r="741" spans="6:17" x14ac:dyDescent="0.25"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</row>
    <row r="742" spans="6:17" x14ac:dyDescent="0.25"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</row>
    <row r="743" spans="6:17" x14ac:dyDescent="0.25"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</row>
    <row r="744" spans="6:17" x14ac:dyDescent="0.25"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</row>
    <row r="745" spans="6:17" x14ac:dyDescent="0.25"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</row>
    <row r="746" spans="6:17" x14ac:dyDescent="0.25"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</row>
    <row r="747" spans="6:17" x14ac:dyDescent="0.25"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</row>
    <row r="748" spans="6:17" x14ac:dyDescent="0.25"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</row>
    <row r="749" spans="6:17" x14ac:dyDescent="0.25"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</row>
    <row r="750" spans="6:17" x14ac:dyDescent="0.25"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</row>
    <row r="751" spans="6:17" x14ac:dyDescent="0.25"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</row>
    <row r="752" spans="6:17" x14ac:dyDescent="0.25"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</row>
    <row r="753" spans="6:17" x14ac:dyDescent="0.25"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</row>
    <row r="754" spans="6:17" x14ac:dyDescent="0.25"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</row>
    <row r="755" spans="6:17" x14ac:dyDescent="0.25"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</row>
    <row r="756" spans="6:17" x14ac:dyDescent="0.25"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</row>
    <row r="757" spans="6:17" x14ac:dyDescent="0.25"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</row>
    <row r="758" spans="6:17" x14ac:dyDescent="0.25"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</row>
    <row r="759" spans="6:17" x14ac:dyDescent="0.25"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</row>
    <row r="760" spans="6:17" x14ac:dyDescent="0.25"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</row>
    <row r="761" spans="6:17" x14ac:dyDescent="0.25"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</row>
    <row r="762" spans="6:17" x14ac:dyDescent="0.25"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</row>
    <row r="763" spans="6:17" x14ac:dyDescent="0.25"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</row>
    <row r="764" spans="6:17" x14ac:dyDescent="0.25"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</row>
    <row r="765" spans="6:17" x14ac:dyDescent="0.25"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</row>
    <row r="766" spans="6:17" x14ac:dyDescent="0.25"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</row>
    <row r="767" spans="6:17" x14ac:dyDescent="0.25"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</row>
    <row r="768" spans="6:17" x14ac:dyDescent="0.25"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</row>
    <row r="769" spans="6:17" x14ac:dyDescent="0.25"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</row>
    <row r="770" spans="6:17" x14ac:dyDescent="0.25"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</row>
    <row r="771" spans="6:17" x14ac:dyDescent="0.25"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</row>
    <row r="772" spans="6:17" x14ac:dyDescent="0.25"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</row>
    <row r="773" spans="6:17" x14ac:dyDescent="0.25"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</row>
    <row r="774" spans="6:17" x14ac:dyDescent="0.25"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</row>
    <row r="775" spans="6:17" x14ac:dyDescent="0.25"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</row>
    <row r="776" spans="6:17" x14ac:dyDescent="0.25"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</row>
    <row r="777" spans="6:17" x14ac:dyDescent="0.25"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</row>
    <row r="778" spans="6:17" x14ac:dyDescent="0.25"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</row>
    <row r="779" spans="6:17" x14ac:dyDescent="0.25"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</row>
    <row r="780" spans="6:17" x14ac:dyDescent="0.25"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</row>
    <row r="781" spans="6:17" x14ac:dyDescent="0.25"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</row>
    <row r="782" spans="6:17" x14ac:dyDescent="0.25"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</row>
    <row r="783" spans="6:17" x14ac:dyDescent="0.25"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</row>
    <row r="784" spans="6:17" x14ac:dyDescent="0.25"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</row>
    <row r="785" spans="6:17" x14ac:dyDescent="0.25"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</row>
    <row r="786" spans="6:17" x14ac:dyDescent="0.25"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</row>
    <row r="787" spans="6:17" x14ac:dyDescent="0.25"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</row>
    <row r="788" spans="6:17" x14ac:dyDescent="0.25"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</row>
    <row r="789" spans="6:17" x14ac:dyDescent="0.25"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</row>
    <row r="790" spans="6:17" x14ac:dyDescent="0.25"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</row>
    <row r="791" spans="6:17" x14ac:dyDescent="0.25"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</row>
    <row r="792" spans="6:17" x14ac:dyDescent="0.25"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</row>
    <row r="793" spans="6:17" x14ac:dyDescent="0.25"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</row>
    <row r="794" spans="6:17" x14ac:dyDescent="0.25"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</row>
    <row r="795" spans="6:17" x14ac:dyDescent="0.25"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</row>
    <row r="796" spans="6:17" x14ac:dyDescent="0.25"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</row>
    <row r="797" spans="6:17" x14ac:dyDescent="0.25"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</row>
    <row r="798" spans="6:17" x14ac:dyDescent="0.25"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</row>
    <row r="799" spans="6:17" x14ac:dyDescent="0.25"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</row>
    <row r="800" spans="6:17" x14ac:dyDescent="0.25"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</row>
    <row r="801" spans="6:17" x14ac:dyDescent="0.25"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</row>
    <row r="802" spans="6:17" x14ac:dyDescent="0.25"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</row>
    <row r="803" spans="6:17" x14ac:dyDescent="0.25"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</row>
    <row r="804" spans="6:17" x14ac:dyDescent="0.25"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</row>
    <row r="805" spans="6:17" x14ac:dyDescent="0.25"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</row>
    <row r="806" spans="6:17" x14ac:dyDescent="0.25"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</row>
    <row r="807" spans="6:17" x14ac:dyDescent="0.25"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</row>
    <row r="808" spans="6:17" x14ac:dyDescent="0.25"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</row>
    <row r="809" spans="6:17" x14ac:dyDescent="0.25"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</row>
    <row r="810" spans="6:17" x14ac:dyDescent="0.25"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</row>
    <row r="811" spans="6:17" x14ac:dyDescent="0.25"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</row>
    <row r="812" spans="6:17" x14ac:dyDescent="0.25"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</row>
    <row r="813" spans="6:17" x14ac:dyDescent="0.25"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</row>
    <row r="814" spans="6:17" x14ac:dyDescent="0.25"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</row>
    <row r="815" spans="6:17" x14ac:dyDescent="0.25"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</row>
    <row r="816" spans="6:17" x14ac:dyDescent="0.25"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</row>
    <row r="817" spans="6:17" x14ac:dyDescent="0.25"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</row>
    <row r="818" spans="6:17" x14ac:dyDescent="0.25"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</row>
    <row r="819" spans="6:17" x14ac:dyDescent="0.25"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</row>
    <row r="820" spans="6:17" x14ac:dyDescent="0.25"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</row>
    <row r="821" spans="6:17" x14ac:dyDescent="0.25"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</row>
    <row r="822" spans="6:17" x14ac:dyDescent="0.25"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</row>
    <row r="823" spans="6:17" x14ac:dyDescent="0.25"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</row>
    <row r="824" spans="6:17" x14ac:dyDescent="0.25"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</row>
    <row r="825" spans="6:17" x14ac:dyDescent="0.25"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</row>
    <row r="826" spans="6:17" x14ac:dyDescent="0.25"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</row>
    <row r="827" spans="6:17" x14ac:dyDescent="0.25"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</row>
    <row r="828" spans="6:17" x14ac:dyDescent="0.25"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</row>
    <row r="829" spans="6:17" x14ac:dyDescent="0.25"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</row>
    <row r="830" spans="6:17" x14ac:dyDescent="0.25"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</row>
    <row r="831" spans="6:17" x14ac:dyDescent="0.25"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</row>
    <row r="832" spans="6:17" x14ac:dyDescent="0.25"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</row>
    <row r="833" spans="6:17" x14ac:dyDescent="0.25"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</row>
    <row r="834" spans="6:17" x14ac:dyDescent="0.25"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</row>
    <row r="835" spans="6:17" x14ac:dyDescent="0.25"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</row>
    <row r="836" spans="6:17" x14ac:dyDescent="0.25"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</row>
    <row r="837" spans="6:17" x14ac:dyDescent="0.25"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</row>
    <row r="838" spans="6:17" x14ac:dyDescent="0.25"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</row>
    <row r="839" spans="6:17" x14ac:dyDescent="0.25"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</row>
    <row r="840" spans="6:17" x14ac:dyDescent="0.25"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</row>
    <row r="841" spans="6:17" x14ac:dyDescent="0.25"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</row>
    <row r="842" spans="6:17" x14ac:dyDescent="0.25"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</row>
    <row r="843" spans="6:17" x14ac:dyDescent="0.25"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</row>
    <row r="844" spans="6:17" x14ac:dyDescent="0.25"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</row>
    <row r="845" spans="6:17" x14ac:dyDescent="0.25"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</row>
    <row r="846" spans="6:17" x14ac:dyDescent="0.25"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</row>
    <row r="847" spans="6:17" x14ac:dyDescent="0.25"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</row>
    <row r="848" spans="6:17" x14ac:dyDescent="0.25"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</row>
    <row r="849" spans="6:17" x14ac:dyDescent="0.25"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</row>
    <row r="850" spans="6:17" x14ac:dyDescent="0.25"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</row>
    <row r="851" spans="6:17" x14ac:dyDescent="0.25"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</row>
    <row r="852" spans="6:17" x14ac:dyDescent="0.25"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</row>
    <row r="853" spans="6:17" x14ac:dyDescent="0.25"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</row>
    <row r="854" spans="6:17" x14ac:dyDescent="0.25"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</row>
    <row r="855" spans="6:17" x14ac:dyDescent="0.25"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</row>
    <row r="856" spans="6:17" x14ac:dyDescent="0.25"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</row>
    <row r="857" spans="6:17" x14ac:dyDescent="0.25"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</row>
    <row r="858" spans="6:17" x14ac:dyDescent="0.25"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</row>
    <row r="859" spans="6:17" x14ac:dyDescent="0.25"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</row>
    <row r="860" spans="6:17" x14ac:dyDescent="0.25"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</row>
    <row r="861" spans="6:17" x14ac:dyDescent="0.25"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</row>
    <row r="862" spans="6:17" x14ac:dyDescent="0.25"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</row>
    <row r="863" spans="6:17" x14ac:dyDescent="0.25"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</row>
    <row r="864" spans="6:17" x14ac:dyDescent="0.25"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</row>
    <row r="865" spans="6:17" x14ac:dyDescent="0.25"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</row>
    <row r="866" spans="6:17" x14ac:dyDescent="0.25"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</row>
    <row r="867" spans="6:17" x14ac:dyDescent="0.25"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</row>
    <row r="868" spans="6:17" x14ac:dyDescent="0.25"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</row>
    <row r="869" spans="6:17" x14ac:dyDescent="0.25"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</row>
    <row r="870" spans="6:17" x14ac:dyDescent="0.25"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</row>
    <row r="871" spans="6:17" x14ac:dyDescent="0.25"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</row>
    <row r="872" spans="6:17" x14ac:dyDescent="0.25"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</row>
    <row r="873" spans="6:17" x14ac:dyDescent="0.25"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</row>
    <row r="874" spans="6:17" x14ac:dyDescent="0.25"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</row>
    <row r="875" spans="6:17" x14ac:dyDescent="0.25"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</row>
    <row r="876" spans="6:17" x14ac:dyDescent="0.25"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</row>
    <row r="877" spans="6:17" x14ac:dyDescent="0.25"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</row>
    <row r="878" spans="6:17" x14ac:dyDescent="0.25"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</row>
    <row r="879" spans="6:17" x14ac:dyDescent="0.25"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</row>
    <row r="880" spans="6:17" x14ac:dyDescent="0.25"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</row>
    <row r="881" spans="6:17" x14ac:dyDescent="0.25"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</row>
    <row r="882" spans="6:17" x14ac:dyDescent="0.25"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</row>
    <row r="883" spans="6:17" x14ac:dyDescent="0.25"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</row>
    <row r="884" spans="6:17" x14ac:dyDescent="0.25"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</row>
    <row r="885" spans="6:17" x14ac:dyDescent="0.25"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</row>
    <row r="886" spans="6:17" x14ac:dyDescent="0.25"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</row>
    <row r="887" spans="6:17" x14ac:dyDescent="0.25"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</row>
    <row r="888" spans="6:17" x14ac:dyDescent="0.25"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</row>
    <row r="889" spans="6:17" x14ac:dyDescent="0.25"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</row>
    <row r="890" spans="6:17" x14ac:dyDescent="0.25"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</row>
    <row r="891" spans="6:17" x14ac:dyDescent="0.25"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</row>
    <row r="892" spans="6:17" x14ac:dyDescent="0.25"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</row>
    <row r="893" spans="6:17" x14ac:dyDescent="0.25"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</row>
    <row r="894" spans="6:17" x14ac:dyDescent="0.25"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</row>
    <row r="895" spans="6:17" x14ac:dyDescent="0.25"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</row>
    <row r="896" spans="6:17" x14ac:dyDescent="0.25"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</row>
    <row r="897" spans="6:17" x14ac:dyDescent="0.25"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</row>
    <row r="898" spans="6:17" x14ac:dyDescent="0.25"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</row>
    <row r="899" spans="6:17" x14ac:dyDescent="0.25"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</row>
    <row r="900" spans="6:17" x14ac:dyDescent="0.25"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</row>
    <row r="901" spans="6:17" x14ac:dyDescent="0.25"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</row>
    <row r="902" spans="6:17" x14ac:dyDescent="0.25"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</row>
    <row r="903" spans="6:17" x14ac:dyDescent="0.25"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</row>
    <row r="904" spans="6:17" x14ac:dyDescent="0.25"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</row>
    <row r="905" spans="6:17" x14ac:dyDescent="0.25"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</row>
    <row r="906" spans="6:17" x14ac:dyDescent="0.25"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</row>
    <row r="907" spans="6:17" x14ac:dyDescent="0.25"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</row>
    <row r="908" spans="6:17" x14ac:dyDescent="0.25"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</row>
    <row r="909" spans="6:17" x14ac:dyDescent="0.25"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</row>
    <row r="910" spans="6:17" x14ac:dyDescent="0.25"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</row>
    <row r="911" spans="6:17" x14ac:dyDescent="0.25"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</row>
    <row r="912" spans="6:17" x14ac:dyDescent="0.25"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</row>
    <row r="913" spans="6:17" x14ac:dyDescent="0.25"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</row>
    <row r="914" spans="6:17" x14ac:dyDescent="0.25"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</row>
    <row r="915" spans="6:17" x14ac:dyDescent="0.25"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</row>
    <row r="916" spans="6:17" x14ac:dyDescent="0.25"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</row>
    <row r="917" spans="6:17" x14ac:dyDescent="0.25"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</row>
    <row r="918" spans="6:17" x14ac:dyDescent="0.25"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</row>
    <row r="919" spans="6:17" x14ac:dyDescent="0.25"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</row>
    <row r="920" spans="6:17" x14ac:dyDescent="0.25"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</row>
    <row r="921" spans="6:17" x14ac:dyDescent="0.25"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</row>
    <row r="922" spans="6:17" x14ac:dyDescent="0.25"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</row>
    <row r="923" spans="6:17" x14ac:dyDescent="0.25"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</row>
    <row r="924" spans="6:17" x14ac:dyDescent="0.25"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</row>
    <row r="925" spans="6:17" x14ac:dyDescent="0.25"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</row>
    <row r="926" spans="6:17" x14ac:dyDescent="0.25"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</row>
    <row r="927" spans="6:17" x14ac:dyDescent="0.25"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</row>
    <row r="928" spans="6:17" x14ac:dyDescent="0.25"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</row>
    <row r="929" spans="6:17" x14ac:dyDescent="0.25"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</row>
    <row r="930" spans="6:17" x14ac:dyDescent="0.25"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</row>
    <row r="931" spans="6:17" x14ac:dyDescent="0.25"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</row>
    <row r="932" spans="6:17" x14ac:dyDescent="0.25"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</row>
    <row r="933" spans="6:17" x14ac:dyDescent="0.25"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</row>
    <row r="934" spans="6:17" x14ac:dyDescent="0.25"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</row>
    <row r="935" spans="6:17" x14ac:dyDescent="0.25"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</row>
    <row r="936" spans="6:17" x14ac:dyDescent="0.25"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</row>
    <row r="937" spans="6:17" x14ac:dyDescent="0.25"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</row>
    <row r="938" spans="6:17" x14ac:dyDescent="0.25"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</row>
    <row r="939" spans="6:17" x14ac:dyDescent="0.25"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</row>
    <row r="940" spans="6:17" x14ac:dyDescent="0.25"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</row>
    <row r="941" spans="6:17" x14ac:dyDescent="0.25"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</row>
    <row r="942" spans="6:17" x14ac:dyDescent="0.25"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</row>
    <row r="943" spans="6:17" x14ac:dyDescent="0.25"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</row>
    <row r="944" spans="6:17" x14ac:dyDescent="0.25"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</row>
    <row r="945" spans="6:17" x14ac:dyDescent="0.25"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</row>
    <row r="946" spans="6:17" x14ac:dyDescent="0.25"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</row>
    <row r="947" spans="6:17" x14ac:dyDescent="0.25"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</row>
    <row r="948" spans="6:17" x14ac:dyDescent="0.25"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</row>
    <row r="949" spans="6:17" x14ac:dyDescent="0.25"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</row>
    <row r="950" spans="6:17" x14ac:dyDescent="0.25"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</row>
    <row r="951" spans="6:17" x14ac:dyDescent="0.25"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</row>
    <row r="952" spans="6:17" x14ac:dyDescent="0.25"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</row>
    <row r="953" spans="6:17" x14ac:dyDescent="0.25"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</row>
    <row r="954" spans="6:17" x14ac:dyDescent="0.25"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</row>
    <row r="955" spans="6:17" x14ac:dyDescent="0.25"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</row>
    <row r="956" spans="6:17" x14ac:dyDescent="0.25"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</row>
    <row r="957" spans="6:17" x14ac:dyDescent="0.25"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</row>
    <row r="958" spans="6:17" x14ac:dyDescent="0.25"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</row>
    <row r="959" spans="6:17" x14ac:dyDescent="0.25"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</row>
    <row r="960" spans="6:17" x14ac:dyDescent="0.25"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</row>
    <row r="961" spans="6:17" x14ac:dyDescent="0.25"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</row>
    <row r="962" spans="6:17" x14ac:dyDescent="0.25"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</row>
    <row r="963" spans="6:17" x14ac:dyDescent="0.25"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</row>
    <row r="964" spans="6:17" x14ac:dyDescent="0.25"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</row>
    <row r="965" spans="6:17" x14ac:dyDescent="0.25"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</row>
    <row r="966" spans="6:17" x14ac:dyDescent="0.25"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</row>
    <row r="967" spans="6:17" x14ac:dyDescent="0.25"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</row>
    <row r="968" spans="6:17" x14ac:dyDescent="0.25"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</row>
    <row r="969" spans="6:17" x14ac:dyDescent="0.25"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</row>
    <row r="970" spans="6:17" x14ac:dyDescent="0.25"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</row>
    <row r="971" spans="6:17" x14ac:dyDescent="0.25"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</row>
    <row r="972" spans="6:17" x14ac:dyDescent="0.25"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</row>
    <row r="973" spans="6:17" x14ac:dyDescent="0.25"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</row>
    <row r="974" spans="6:17" x14ac:dyDescent="0.25"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</row>
    <row r="975" spans="6:17" x14ac:dyDescent="0.25"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</row>
    <row r="976" spans="6:17" x14ac:dyDescent="0.25"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</row>
    <row r="977" spans="6:17" x14ac:dyDescent="0.25"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</row>
    <row r="978" spans="6:17" x14ac:dyDescent="0.25"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</row>
    <row r="979" spans="6:17" x14ac:dyDescent="0.25"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</row>
    <row r="980" spans="6:17" x14ac:dyDescent="0.25"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</row>
    <row r="981" spans="6:17" x14ac:dyDescent="0.25"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</row>
    <row r="982" spans="6:17" x14ac:dyDescent="0.25"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</row>
    <row r="983" spans="6:17" x14ac:dyDescent="0.25"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</row>
    <row r="984" spans="6:17" x14ac:dyDescent="0.25"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</row>
    <row r="985" spans="6:17" x14ac:dyDescent="0.25"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</row>
    <row r="986" spans="6:17" x14ac:dyDescent="0.25"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</row>
    <row r="987" spans="6:17" x14ac:dyDescent="0.25"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</row>
    <row r="988" spans="6:17" x14ac:dyDescent="0.25"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</row>
    <row r="989" spans="6:17" x14ac:dyDescent="0.25"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</row>
    <row r="990" spans="6:17" x14ac:dyDescent="0.25"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</row>
    <row r="991" spans="6:17" x14ac:dyDescent="0.25"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</row>
    <row r="992" spans="6:17" x14ac:dyDescent="0.25"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</row>
    <row r="993" spans="6:17" x14ac:dyDescent="0.25"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</row>
    <row r="994" spans="6:17" x14ac:dyDescent="0.25"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</row>
    <row r="995" spans="6:17" x14ac:dyDescent="0.25"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</row>
    <row r="996" spans="6:17" x14ac:dyDescent="0.25"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</row>
    <row r="997" spans="6:17" x14ac:dyDescent="0.25"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</row>
    <row r="998" spans="6:17" x14ac:dyDescent="0.25"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</row>
    <row r="999" spans="6:17" x14ac:dyDescent="0.25"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</row>
    <row r="1000" spans="6:17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</row>
    <row r="1001" spans="6:17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</row>
    <row r="1002" spans="6:17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</row>
    <row r="1003" spans="6:17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</row>
    <row r="1004" spans="6:17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</row>
    <row r="1005" spans="6:17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</row>
    <row r="1006" spans="6:17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</row>
    <row r="1007" spans="6:17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</row>
    <row r="1008" spans="6:17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</row>
    <row r="1009" spans="6:17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</row>
    <row r="1010" spans="6:17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</row>
    <row r="1011" spans="6:17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</row>
    <row r="1012" spans="6:17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</row>
    <row r="1013" spans="6:17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</row>
    <row r="1014" spans="6:17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</row>
    <row r="1015" spans="6:17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</row>
    <row r="1016" spans="6:17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</row>
    <row r="1017" spans="6:17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</row>
    <row r="1018" spans="6:17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</row>
    <row r="1019" spans="6:17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</row>
    <row r="1020" spans="6:17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</row>
    <row r="1021" spans="6:17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</row>
    <row r="1022" spans="6:17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</row>
    <row r="1023" spans="6:17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</row>
    <row r="1024" spans="6:17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</row>
    <row r="1025" spans="6:17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</row>
    <row r="1026" spans="6:17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</row>
    <row r="1027" spans="6:17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</row>
    <row r="1028" spans="6:17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</row>
    <row r="1029" spans="6:17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</row>
    <row r="1030" spans="6:17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</row>
    <row r="1031" spans="6:17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</row>
    <row r="1032" spans="6:17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</row>
    <row r="1033" spans="6:17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</row>
    <row r="1034" spans="6:17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</row>
    <row r="1035" spans="6:17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</row>
    <row r="1036" spans="6:17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</row>
    <row r="1037" spans="6:17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</row>
    <row r="1038" spans="6:17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</row>
    <row r="1039" spans="6:17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</row>
    <row r="1040" spans="6:17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</row>
    <row r="1041" spans="6:17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</row>
    <row r="1042" spans="6:17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</row>
    <row r="1043" spans="6:17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</row>
    <row r="1044" spans="6:17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</row>
    <row r="1045" spans="6:17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</row>
    <row r="1046" spans="6:17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</row>
    <row r="1047" spans="6:17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</row>
    <row r="1048" spans="6:17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</row>
    <row r="1049" spans="6:17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</row>
    <row r="1050" spans="6:17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</row>
    <row r="1051" spans="6:17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</row>
    <row r="1052" spans="6:17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</row>
    <row r="1053" spans="6:17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</row>
    <row r="1054" spans="6:17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</row>
    <row r="1055" spans="6:17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</row>
    <row r="1056" spans="6:17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</row>
    <row r="1057" spans="6:17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</row>
    <row r="1058" spans="6:17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</row>
    <row r="1059" spans="6:17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</row>
    <row r="1060" spans="6:17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</row>
    <row r="1061" spans="6:17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</row>
    <row r="1062" spans="6:17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</row>
    <row r="1063" spans="6:17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</row>
    <row r="1064" spans="6:17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</row>
    <row r="1065" spans="6:17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</row>
    <row r="1066" spans="6:17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</row>
    <row r="1067" spans="6:17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</row>
    <row r="1068" spans="6:17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</row>
    <row r="1069" spans="6:17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</row>
    <row r="1070" spans="6:17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</row>
    <row r="1071" spans="6:17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</row>
    <row r="1072" spans="6:17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</row>
    <row r="1073" spans="6:17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</row>
    <row r="1074" spans="6:17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</row>
    <row r="1075" spans="6:17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</row>
    <row r="1076" spans="6:17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</row>
    <row r="1077" spans="6:17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</row>
    <row r="1078" spans="6:17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</row>
    <row r="1079" spans="6:17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</row>
    <row r="1080" spans="6:17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</row>
    <row r="1081" spans="6:17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</row>
    <row r="1082" spans="6:17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</row>
    <row r="1083" spans="6:17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</row>
    <row r="1084" spans="6:17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</row>
    <row r="1085" spans="6:17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</row>
    <row r="1086" spans="6:17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</row>
    <row r="1087" spans="6:17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</row>
    <row r="1088" spans="6:17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</row>
    <row r="1089" spans="6:17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</row>
    <row r="1090" spans="6:17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</row>
    <row r="1091" spans="6:17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</row>
    <row r="1092" spans="6:17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</row>
    <row r="1093" spans="6:17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</row>
    <row r="1094" spans="6:17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</row>
    <row r="1095" spans="6:17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</row>
    <row r="1096" spans="6:17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</row>
    <row r="1097" spans="6:17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</row>
    <row r="1098" spans="6:17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</row>
    <row r="1099" spans="6:17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</row>
    <row r="1100" spans="6:17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</row>
    <row r="1101" spans="6:17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</row>
    <row r="1102" spans="6:17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</row>
    <row r="1103" spans="6:17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</row>
    <row r="1104" spans="6:17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</row>
    <row r="1105" spans="6:17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</row>
    <row r="1106" spans="6:17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</row>
    <row r="1107" spans="6:17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</row>
    <row r="1108" spans="6:17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</row>
    <row r="1109" spans="6:17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</row>
    <row r="1110" spans="6:17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</row>
    <row r="1111" spans="6:17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</row>
    <row r="1112" spans="6:17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</row>
    <row r="1113" spans="6:17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</row>
    <row r="1114" spans="6:17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</row>
    <row r="1115" spans="6:17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</row>
    <row r="1116" spans="6:17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</row>
    <row r="1117" spans="6:17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</row>
    <row r="1118" spans="6:17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</row>
    <row r="1119" spans="6:17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</row>
    <row r="1120" spans="6:17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</row>
    <row r="1121" spans="6:17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</row>
    <row r="1122" spans="6:17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</row>
    <row r="1123" spans="6:17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</row>
    <row r="1124" spans="6:17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</row>
    <row r="1125" spans="6:17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</row>
    <row r="1126" spans="6:17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</row>
    <row r="1127" spans="6:17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</row>
    <row r="1128" spans="6:17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</row>
    <row r="1129" spans="6:17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</row>
    <row r="1130" spans="6:17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</row>
    <row r="1131" spans="6:17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</row>
    <row r="1132" spans="6:17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</row>
    <row r="1133" spans="6:17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</row>
    <row r="1134" spans="6:17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</row>
    <row r="1135" spans="6:17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</row>
    <row r="1136" spans="6:17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</row>
    <row r="1137" spans="6:17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</row>
    <row r="1138" spans="6:17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</row>
    <row r="1139" spans="6:17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</row>
    <row r="1140" spans="6:17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</row>
    <row r="1141" spans="6:17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</row>
    <row r="1142" spans="6:17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</row>
    <row r="1143" spans="6:17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</row>
    <row r="1144" spans="6:17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</row>
    <row r="1145" spans="6:17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</row>
    <row r="1146" spans="6:17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</row>
    <row r="1147" spans="6:17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</row>
    <row r="1148" spans="6:17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</row>
    <row r="1149" spans="6:17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</row>
    <row r="1150" spans="6:17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</row>
    <row r="1151" spans="6:17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</row>
    <row r="1152" spans="6:17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</row>
    <row r="1153" spans="6:17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</row>
    <row r="1154" spans="6:17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</row>
    <row r="1155" spans="6:17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</row>
    <row r="1156" spans="6:17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</row>
    <row r="1157" spans="6:17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</row>
    <row r="1158" spans="6:17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</row>
    <row r="1159" spans="6:17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</row>
    <row r="1160" spans="6:17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</row>
    <row r="1161" spans="6:17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</row>
    <row r="1162" spans="6:17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</row>
    <row r="1163" spans="6:17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</row>
    <row r="1164" spans="6:17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</row>
    <row r="1165" spans="6:17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</row>
    <row r="1166" spans="6:17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</row>
    <row r="1167" spans="6:17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</row>
    <row r="1168" spans="6:17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</row>
    <row r="1169" spans="6:17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</row>
    <row r="1170" spans="6:17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</row>
    <row r="1171" spans="6:17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</row>
    <row r="1172" spans="6:17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</row>
    <row r="1173" spans="6:17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</row>
    <row r="1174" spans="6:17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</row>
    <row r="1175" spans="6:17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</row>
    <row r="1176" spans="6:17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</row>
    <row r="1177" spans="6:17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</row>
    <row r="1178" spans="6:17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</row>
    <row r="1179" spans="6:17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</row>
    <row r="1180" spans="6:17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</row>
    <row r="1181" spans="6:17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</row>
    <row r="1182" spans="6:17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</row>
    <row r="1183" spans="6:17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</row>
    <row r="1184" spans="6:17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</row>
    <row r="1185" spans="6:17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</row>
    <row r="1186" spans="6:17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</row>
    <row r="1187" spans="6:17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</row>
    <row r="1188" spans="6:17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</row>
    <row r="1189" spans="6:17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</row>
    <row r="1190" spans="6:17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</row>
    <row r="1191" spans="6:17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</row>
    <row r="1192" spans="6:17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</row>
    <row r="1193" spans="6:17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</row>
    <row r="1194" spans="6:17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</row>
    <row r="1195" spans="6:17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</row>
    <row r="1196" spans="6:17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</row>
    <row r="1197" spans="6:17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</row>
    <row r="1198" spans="6:17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</row>
    <row r="1199" spans="6:17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</row>
    <row r="1200" spans="6:17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</row>
    <row r="1201" spans="6:17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</row>
    <row r="1202" spans="6:17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</row>
    <row r="1203" spans="6:17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</row>
    <row r="1204" spans="6:17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</row>
    <row r="1205" spans="6:17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</row>
    <row r="1206" spans="6:17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</row>
    <row r="1207" spans="6:17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</row>
    <row r="1208" spans="6:17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</row>
    <row r="1209" spans="6:17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</row>
    <row r="1210" spans="6:17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</row>
    <row r="1211" spans="6:17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</row>
    <row r="1212" spans="6:17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</row>
    <row r="1213" spans="6:17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</row>
    <row r="1214" spans="6:17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</row>
    <row r="1215" spans="6:17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</row>
    <row r="1216" spans="6:17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</row>
    <row r="1217" spans="6:17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</row>
    <row r="1218" spans="6:17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</row>
    <row r="1219" spans="6:17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</row>
    <row r="1220" spans="6:17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</row>
    <row r="1221" spans="6:17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</row>
    <row r="1222" spans="6:17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</row>
    <row r="1223" spans="6:17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</row>
    <row r="1224" spans="6:17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</row>
    <row r="1225" spans="6:17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</row>
    <row r="1226" spans="6:17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</row>
    <row r="1227" spans="6:17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</row>
    <row r="1228" spans="6:17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</row>
    <row r="1229" spans="6:17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</row>
    <row r="1230" spans="6:17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</row>
    <row r="1231" spans="6:17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</row>
    <row r="1232" spans="6:17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</row>
    <row r="1233" spans="6:17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</row>
    <row r="1234" spans="6:17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</row>
    <row r="1235" spans="6:17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</row>
    <row r="1236" spans="6:17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</row>
    <row r="1237" spans="6:17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</row>
    <row r="1238" spans="6:17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</row>
    <row r="1239" spans="6:17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</row>
    <row r="1240" spans="6:17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</row>
    <row r="1241" spans="6:17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</row>
    <row r="1242" spans="6:17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</row>
    <row r="1243" spans="6:17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</row>
    <row r="1244" spans="6:17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</row>
    <row r="1245" spans="6:17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</row>
    <row r="1246" spans="6:17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</row>
    <row r="1247" spans="6:17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</row>
    <row r="1248" spans="6:17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</row>
    <row r="1249" spans="6:17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</row>
    <row r="1250" spans="6:17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</row>
    <row r="1251" spans="6:17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</row>
    <row r="1252" spans="6:17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</row>
    <row r="1253" spans="6:17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</row>
    <row r="1254" spans="6:17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</row>
    <row r="1255" spans="6:17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</row>
    <row r="1256" spans="6:17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</row>
    <row r="1257" spans="6:17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</row>
    <row r="1258" spans="6:17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</row>
    <row r="1259" spans="6:17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</row>
    <row r="1260" spans="6:17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</row>
    <row r="1261" spans="6:17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</row>
    <row r="1262" spans="6:17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</row>
    <row r="1263" spans="6:17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</row>
    <row r="1264" spans="6:17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</row>
    <row r="1265" spans="6:17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</row>
    <row r="1266" spans="6:17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</row>
    <row r="1267" spans="6:17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</row>
    <row r="1268" spans="6:17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</row>
    <row r="1269" spans="6:17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</row>
    <row r="1270" spans="6:17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</row>
    <row r="1271" spans="6:17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</row>
    <row r="1272" spans="6:17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</row>
    <row r="1273" spans="6:17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</row>
    <row r="1274" spans="6:17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</row>
    <row r="1275" spans="6:17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</row>
    <row r="1276" spans="6:17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</row>
    <row r="1277" spans="6:17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</row>
    <row r="1278" spans="6:17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</row>
    <row r="1279" spans="6:17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</row>
    <row r="1280" spans="6:17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</row>
    <row r="1281" spans="6:17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</row>
    <row r="1282" spans="6:17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</row>
    <row r="1283" spans="6:17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</row>
    <row r="1284" spans="6:17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</row>
    <row r="1285" spans="6:17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</row>
    <row r="1286" spans="6:17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</row>
    <row r="1287" spans="6:17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</row>
    <row r="1288" spans="6:17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</row>
    <row r="1289" spans="6:17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</row>
    <row r="1290" spans="6:17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</row>
    <row r="1291" spans="6:17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</row>
    <row r="1292" spans="6:17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</row>
    <row r="1293" spans="6:17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</row>
    <row r="1294" spans="6:17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</row>
    <row r="1295" spans="6:17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</row>
    <row r="1296" spans="6:17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</row>
    <row r="1297" spans="6:17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</row>
    <row r="1298" spans="6:17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</row>
    <row r="1299" spans="6:17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</row>
    <row r="1300" spans="6:17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</row>
    <row r="1301" spans="6:17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</row>
    <row r="1302" spans="6:17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</row>
    <row r="1303" spans="6:17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</row>
    <row r="1304" spans="6:17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</row>
    <row r="1305" spans="6:17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</row>
    <row r="1306" spans="6:17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</row>
    <row r="1307" spans="6:17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</row>
    <row r="1308" spans="6:17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</row>
    <row r="1309" spans="6:17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</row>
    <row r="1310" spans="6:17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</row>
    <row r="1311" spans="6:17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</row>
    <row r="1312" spans="6:17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</row>
    <row r="1313" spans="6:17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</row>
    <row r="1314" spans="6:17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</row>
    <row r="1315" spans="6:17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</row>
    <row r="1316" spans="6:17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</row>
    <row r="1317" spans="6:17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</row>
    <row r="1318" spans="6:17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</row>
    <row r="1319" spans="6:17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</row>
    <row r="1320" spans="6:17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</row>
    <row r="1321" spans="6:17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</row>
    <row r="1322" spans="6:17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</row>
    <row r="1323" spans="6:17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</row>
    <row r="1324" spans="6:17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</row>
    <row r="1325" spans="6:17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</row>
    <row r="1326" spans="6:17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</row>
    <row r="1327" spans="6:17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</row>
    <row r="1328" spans="6:17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</row>
    <row r="1329" spans="6:17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</row>
    <row r="1330" spans="6:17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</row>
    <row r="1331" spans="6:17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</row>
    <row r="1332" spans="6:17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</row>
    <row r="1333" spans="6:17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</row>
    <row r="1334" spans="6:17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</row>
    <row r="1335" spans="6:17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</row>
    <row r="1336" spans="6:17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</row>
    <row r="1337" spans="6:17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</row>
    <row r="1338" spans="6:17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</row>
    <row r="1339" spans="6:17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</row>
    <row r="1340" spans="6:17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</row>
    <row r="1341" spans="6:17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</row>
    <row r="1342" spans="6:17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</row>
    <row r="1343" spans="6:17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</row>
    <row r="1344" spans="6:17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</row>
    <row r="1345" spans="6:17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</row>
    <row r="1346" spans="6:17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</row>
    <row r="1347" spans="6:17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</row>
    <row r="1348" spans="6:17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</row>
    <row r="1349" spans="6:17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</row>
    <row r="1350" spans="6:17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</row>
    <row r="1351" spans="6:17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</row>
    <row r="1352" spans="6:17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</row>
    <row r="1353" spans="6:17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</row>
    <row r="1354" spans="6:17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</row>
    <row r="1355" spans="6:17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</row>
    <row r="1356" spans="6:17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</row>
    <row r="1357" spans="6:17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</row>
    <row r="1358" spans="6:17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</row>
    <row r="1359" spans="6:17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</row>
    <row r="1360" spans="6:17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</row>
    <row r="1361" spans="6:17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</row>
    <row r="1362" spans="6:17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</row>
    <row r="1363" spans="6:17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</row>
    <row r="1364" spans="6:17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</row>
    <row r="1365" spans="6:17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</row>
    <row r="1366" spans="6:17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</row>
    <row r="1367" spans="6:17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</row>
    <row r="1368" spans="6:17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</row>
    <row r="1369" spans="6:17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</row>
    <row r="1370" spans="6:17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</row>
    <row r="1371" spans="6:17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</row>
    <row r="1372" spans="6:17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</row>
    <row r="1373" spans="6:17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</row>
    <row r="1374" spans="6:17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</row>
    <row r="1375" spans="6:17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</row>
    <row r="1376" spans="6:17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</row>
    <row r="1377" spans="6:17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</row>
    <row r="1378" spans="6:17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</row>
    <row r="1379" spans="6:17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</row>
    <row r="1380" spans="6:17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</row>
    <row r="1381" spans="6:17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</row>
    <row r="1382" spans="6:17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</row>
    <row r="1383" spans="6:17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</row>
    <row r="1384" spans="6:17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</row>
    <row r="1385" spans="6:17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</row>
    <row r="1386" spans="6:17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</row>
    <row r="1387" spans="6:17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</row>
    <row r="1388" spans="6:17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</row>
    <row r="1389" spans="6:17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</row>
    <row r="1390" spans="6:17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</row>
    <row r="1391" spans="6:17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</row>
    <row r="1392" spans="6:17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</row>
    <row r="1393" spans="6:17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</row>
    <row r="1394" spans="6:17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</row>
    <row r="1395" spans="6:17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</row>
    <row r="1396" spans="6:17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</row>
    <row r="1397" spans="6:17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</row>
    <row r="1398" spans="6:17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</row>
    <row r="1399" spans="6:17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</row>
    <row r="1400" spans="6:17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</row>
    <row r="1401" spans="6:17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</row>
    <row r="1402" spans="6:17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</row>
    <row r="1403" spans="6:17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</row>
    <row r="1404" spans="6:17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</row>
    <row r="1405" spans="6:17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</row>
    <row r="1406" spans="6:17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</row>
    <row r="1407" spans="6:17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</row>
    <row r="1408" spans="6:17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</row>
    <row r="1409" spans="6:17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</row>
    <row r="1410" spans="6:17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</row>
    <row r="1411" spans="6:17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</row>
    <row r="1412" spans="6:17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</row>
    <row r="1413" spans="6:17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</row>
    <row r="1414" spans="6:17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</row>
    <row r="1415" spans="6:17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</row>
    <row r="1416" spans="6:17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</row>
    <row r="1417" spans="6:17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</row>
    <row r="1418" spans="6:17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</row>
    <row r="1419" spans="6:17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</row>
    <row r="1420" spans="6:17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</row>
    <row r="1421" spans="6:17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</row>
    <row r="1422" spans="6:17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</row>
    <row r="1423" spans="6:17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</row>
    <row r="1424" spans="6:17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</row>
    <row r="1425" spans="6:17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</row>
    <row r="1426" spans="6:17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</row>
    <row r="1427" spans="6:17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</row>
    <row r="1428" spans="6:17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</row>
    <row r="1429" spans="6:17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</row>
    <row r="1430" spans="6:17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</row>
    <row r="1431" spans="6:17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</row>
    <row r="1432" spans="6:17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</row>
    <row r="1433" spans="6:17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</row>
    <row r="1434" spans="6:17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</row>
    <row r="1435" spans="6:17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</row>
    <row r="1436" spans="6:17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</row>
    <row r="1437" spans="6:17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</row>
    <row r="1438" spans="6:17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</row>
    <row r="1439" spans="6:17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</row>
    <row r="1440" spans="6:17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</row>
    <row r="1441" spans="6:17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</row>
    <row r="1442" spans="6:17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</row>
    <row r="1443" spans="6:17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</row>
    <row r="1444" spans="6:17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</row>
    <row r="1445" spans="6:17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</row>
    <row r="1446" spans="6:17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</row>
    <row r="1447" spans="6:17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</row>
    <row r="1448" spans="6:17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</row>
    <row r="1449" spans="6:17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</row>
    <row r="1450" spans="6:17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</row>
    <row r="1451" spans="6:17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</row>
    <row r="1452" spans="6:17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</row>
    <row r="1453" spans="6:17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</row>
    <row r="1454" spans="6:17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</row>
    <row r="1455" spans="6:17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</row>
    <row r="1456" spans="6:17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</row>
    <row r="1457" spans="6:17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</row>
    <row r="1458" spans="6:17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</row>
    <row r="1459" spans="6:17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</row>
    <row r="1460" spans="6:17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</row>
    <row r="1461" spans="6:17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</row>
    <row r="1462" spans="6:17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</row>
    <row r="1463" spans="6:17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</row>
    <row r="1464" spans="6:17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</row>
    <row r="1465" spans="6:17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</row>
    <row r="1466" spans="6:17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</row>
    <row r="1467" spans="6:17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</row>
    <row r="1468" spans="6:17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</row>
    <row r="1469" spans="6:17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</row>
    <row r="1470" spans="6:17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</row>
    <row r="1471" spans="6:17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</row>
    <row r="1472" spans="6:17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</row>
    <row r="1473" spans="6:17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</row>
    <row r="1474" spans="6:17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</row>
    <row r="1475" spans="6:17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</row>
    <row r="1476" spans="6:17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</row>
    <row r="1477" spans="6:17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</row>
    <row r="1478" spans="6:17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</row>
    <row r="1479" spans="6:17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</row>
    <row r="1480" spans="6:17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</row>
    <row r="1481" spans="6:17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</row>
    <row r="1482" spans="6:17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</row>
    <row r="1483" spans="6:17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</row>
    <row r="1484" spans="6:17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</row>
    <row r="1485" spans="6:17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</row>
    <row r="1486" spans="6:17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</row>
    <row r="1487" spans="6:17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</row>
    <row r="1488" spans="6:17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</row>
    <row r="1489" spans="6:17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</row>
    <row r="1490" spans="6:17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</row>
    <row r="1491" spans="6:17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</row>
    <row r="1492" spans="6:17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</row>
    <row r="1493" spans="6:17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</row>
    <row r="1494" spans="6:17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</row>
    <row r="1495" spans="6:17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</row>
    <row r="1496" spans="6:17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</row>
    <row r="1497" spans="6:17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</row>
    <row r="1498" spans="6:17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</row>
    <row r="1499" spans="6:17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</row>
    <row r="1500" spans="6:17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</row>
    <row r="1501" spans="6:17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</row>
    <row r="1502" spans="6:17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</row>
    <row r="1503" spans="6:17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</row>
    <row r="1504" spans="6:17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</row>
    <row r="1505" spans="6:17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</row>
    <row r="1506" spans="6:17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</row>
    <row r="1507" spans="6:17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</row>
    <row r="1508" spans="6:17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</row>
    <row r="1509" spans="6:17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</row>
    <row r="1510" spans="6:17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</row>
    <row r="1511" spans="6:17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</row>
    <row r="1512" spans="6:17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</row>
    <row r="1513" spans="6:17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</row>
    <row r="1514" spans="6:17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</row>
    <row r="1515" spans="6:17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</row>
    <row r="1516" spans="6:17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</row>
    <row r="1517" spans="6:17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</row>
    <row r="1518" spans="6:17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</row>
    <row r="1519" spans="6:17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</row>
    <row r="1520" spans="6:17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</row>
    <row r="1521" spans="6:17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</row>
    <row r="1522" spans="6:17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</row>
    <row r="1523" spans="6:17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</row>
    <row r="1524" spans="6:17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</row>
    <row r="1525" spans="6:17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</row>
    <row r="1526" spans="6:17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</row>
    <row r="1527" spans="6:17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</row>
    <row r="1528" spans="6:17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</row>
    <row r="1529" spans="6:17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</row>
    <row r="1530" spans="6:17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</row>
    <row r="1531" spans="6:17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</row>
    <row r="1532" spans="6:17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</row>
    <row r="1533" spans="6:17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</row>
    <row r="1534" spans="6:17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</row>
    <row r="1535" spans="6:17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</row>
    <row r="1536" spans="6:17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</row>
    <row r="1537" spans="6:17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</row>
    <row r="1538" spans="6:17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</row>
    <row r="1539" spans="6:17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</row>
    <row r="1540" spans="6:17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</row>
    <row r="1541" spans="6:17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</row>
    <row r="1542" spans="6:17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</row>
    <row r="1543" spans="6:17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</row>
    <row r="1544" spans="6:17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</row>
    <row r="1545" spans="6:17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</row>
    <row r="1546" spans="6:17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</row>
    <row r="1547" spans="6:17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</row>
    <row r="1548" spans="6:17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</row>
    <row r="1549" spans="6:17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</row>
    <row r="1550" spans="6:17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</row>
    <row r="1551" spans="6:17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</row>
    <row r="1552" spans="6:17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</row>
    <row r="1553" spans="6:17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</row>
    <row r="1554" spans="6:17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</row>
    <row r="1555" spans="6:17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</row>
    <row r="1556" spans="6:17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</row>
    <row r="1557" spans="6:17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</row>
    <row r="1558" spans="6:17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</row>
    <row r="1559" spans="6:17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</row>
    <row r="1560" spans="6:17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</row>
    <row r="1561" spans="6:17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</row>
    <row r="1562" spans="6:17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</row>
    <row r="1563" spans="6:17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</row>
    <row r="1564" spans="6:17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</row>
    <row r="1565" spans="6:17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</row>
    <row r="1566" spans="6:17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</row>
    <row r="1567" spans="6:17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</row>
    <row r="1568" spans="6:17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</row>
    <row r="1569" spans="6:17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</row>
    <row r="1570" spans="6:17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</row>
    <row r="1571" spans="6:17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</row>
    <row r="1572" spans="6:17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</row>
    <row r="1573" spans="6:17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</row>
    <row r="1574" spans="6:17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</row>
    <row r="1575" spans="6:17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</row>
    <row r="1576" spans="6:17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</row>
    <row r="1577" spans="6:17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</row>
    <row r="1578" spans="6:17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</row>
    <row r="1579" spans="6:17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</row>
    <row r="1580" spans="6:17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</row>
    <row r="1581" spans="6:17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</row>
    <row r="1582" spans="6:17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</row>
    <row r="1583" spans="6:17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</row>
    <row r="1584" spans="6:17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</row>
    <row r="1585" spans="6:17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</row>
    <row r="1586" spans="6:17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</row>
    <row r="1587" spans="6:17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</row>
    <row r="1588" spans="6:17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</row>
    <row r="1589" spans="6:17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</row>
    <row r="1590" spans="6:17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</row>
    <row r="1591" spans="6:17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</row>
    <row r="1592" spans="6:17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</row>
    <row r="1593" spans="6:17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</row>
    <row r="1594" spans="6:17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</row>
    <row r="1595" spans="6:17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</row>
    <row r="1596" spans="6:17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</row>
    <row r="1597" spans="6:17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</row>
    <row r="1598" spans="6:17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</row>
    <row r="1599" spans="6:17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</row>
    <row r="1600" spans="6:17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</row>
    <row r="1601" spans="6:17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</row>
    <row r="1602" spans="6:17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</row>
    <row r="1603" spans="6:17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</row>
    <row r="1604" spans="6:17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</row>
    <row r="1605" spans="6:17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</row>
    <row r="1606" spans="6:17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</row>
    <row r="1607" spans="6:17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</row>
    <row r="1608" spans="6:17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</row>
    <row r="1609" spans="6:17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</row>
    <row r="1610" spans="6:17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</row>
    <row r="1611" spans="6:17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</row>
    <row r="1612" spans="6:17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</row>
    <row r="1613" spans="6:17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</row>
    <row r="1614" spans="6:17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</row>
    <row r="1615" spans="6:17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</row>
    <row r="1616" spans="6:17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</row>
    <row r="1617" spans="6:17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</row>
    <row r="1618" spans="6:17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</row>
    <row r="1619" spans="6:17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</row>
    <row r="1620" spans="6:17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</row>
    <row r="1621" spans="6:17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</row>
    <row r="1622" spans="6:17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</row>
    <row r="1623" spans="6:17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</row>
    <row r="1624" spans="6:17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</row>
    <row r="1625" spans="6:17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</row>
    <row r="1626" spans="6:17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</row>
    <row r="1627" spans="6:17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</row>
    <row r="1628" spans="6:17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</row>
    <row r="1629" spans="6:17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</row>
    <row r="1630" spans="6:17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</row>
    <row r="1631" spans="6:17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</row>
    <row r="1632" spans="6:17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</row>
    <row r="1633" spans="6:17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</row>
    <row r="1634" spans="6:17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</row>
    <row r="1635" spans="6:17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</row>
    <row r="1636" spans="6:17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</row>
    <row r="1637" spans="6:17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</row>
    <row r="1638" spans="6:17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</row>
    <row r="1639" spans="6:17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</row>
    <row r="1640" spans="6:17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</row>
    <row r="1641" spans="6:17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</row>
    <row r="1642" spans="6:17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</row>
    <row r="1643" spans="6:17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</row>
    <row r="1644" spans="6:17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</row>
    <row r="1645" spans="6:17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</row>
    <row r="1646" spans="6:17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</row>
    <row r="1647" spans="6:17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</row>
    <row r="1648" spans="6:17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</row>
    <row r="1649" spans="6:17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</row>
    <row r="1650" spans="6:17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</row>
    <row r="1651" spans="6:17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</row>
    <row r="1652" spans="6:17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</row>
    <row r="1653" spans="6:17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</row>
    <row r="1654" spans="6:17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</row>
    <row r="1655" spans="6:17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</row>
    <row r="1656" spans="6:17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</row>
    <row r="1657" spans="6:17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</row>
    <row r="1658" spans="6:17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</row>
    <row r="1659" spans="6:17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</row>
    <row r="1660" spans="6:17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</row>
    <row r="1661" spans="6:17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</row>
    <row r="1662" spans="6:17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</row>
    <row r="1663" spans="6:17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</row>
    <row r="1664" spans="6:17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</row>
    <row r="1665" spans="6:17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</row>
    <row r="1666" spans="6:17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</row>
    <row r="1667" spans="6:17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</row>
    <row r="1668" spans="6:17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</row>
    <row r="1669" spans="6:17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</row>
    <row r="1670" spans="6:17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</row>
    <row r="1671" spans="6:17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</row>
    <row r="1672" spans="6:17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</row>
    <row r="1673" spans="6:17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</row>
    <row r="1674" spans="6:17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</row>
    <row r="1675" spans="6:17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</row>
    <row r="1676" spans="6:17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</row>
    <row r="1677" spans="6:17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</row>
    <row r="1678" spans="6:17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</row>
    <row r="1679" spans="6:17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</row>
    <row r="1680" spans="6:17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</row>
    <row r="1681" spans="6:17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</row>
    <row r="1682" spans="6:17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</row>
    <row r="1683" spans="6:17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</row>
    <row r="1684" spans="6:17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</row>
    <row r="1685" spans="6:17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</row>
    <row r="1686" spans="6:17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</row>
    <row r="1687" spans="6:17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</row>
    <row r="1688" spans="6:17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</row>
    <row r="1689" spans="6:17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</row>
    <row r="1690" spans="6:17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</row>
    <row r="1691" spans="6:17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</row>
    <row r="1692" spans="6:17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</row>
    <row r="1693" spans="6:17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</row>
    <row r="1694" spans="6:17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</row>
    <row r="1695" spans="6:17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</row>
    <row r="1696" spans="6:17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</row>
    <row r="1697" spans="6:17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</row>
    <row r="1698" spans="6:17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</row>
    <row r="1699" spans="6:17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</row>
    <row r="1700" spans="6:17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</row>
    <row r="1701" spans="6:17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</row>
    <row r="1702" spans="6:17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</row>
    <row r="1703" spans="6:17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</row>
    <row r="1704" spans="6:17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</row>
    <row r="1705" spans="6:17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</row>
    <row r="1706" spans="6:17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</row>
    <row r="1707" spans="6:17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</row>
    <row r="1708" spans="6:17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</row>
    <row r="1709" spans="6:17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</row>
    <row r="1710" spans="6:17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</row>
    <row r="1711" spans="6:17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</row>
    <row r="1712" spans="6:17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</row>
    <row r="1713" spans="6:17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</row>
    <row r="1714" spans="6:17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</row>
    <row r="1715" spans="6:17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</row>
    <row r="1716" spans="6:17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</row>
    <row r="1717" spans="6:17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</row>
    <row r="1718" spans="6:17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</row>
    <row r="1719" spans="6:17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</row>
    <row r="1720" spans="6:17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</row>
    <row r="1721" spans="6:17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</row>
    <row r="1722" spans="6:17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</row>
    <row r="1723" spans="6:17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</row>
    <row r="1724" spans="6:17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</row>
    <row r="1725" spans="6:17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</row>
    <row r="1726" spans="6:17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</row>
    <row r="1727" spans="6:17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</row>
    <row r="1728" spans="6:17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</row>
    <row r="1729" spans="6:17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</row>
    <row r="1730" spans="6:17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</row>
    <row r="1731" spans="6:17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</row>
    <row r="1732" spans="6:17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</row>
    <row r="1733" spans="6:17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</row>
    <row r="1734" spans="6:17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</row>
    <row r="1735" spans="6:17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</row>
    <row r="1736" spans="6:17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</row>
    <row r="1737" spans="6:17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</row>
    <row r="1738" spans="6:17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</row>
    <row r="1739" spans="6:17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</row>
    <row r="1740" spans="6:17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</row>
    <row r="1741" spans="6:17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</row>
    <row r="1742" spans="6:17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</row>
    <row r="1743" spans="6:17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</row>
    <row r="1744" spans="6:17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</row>
    <row r="1745" spans="6:17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</row>
    <row r="1746" spans="6:17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</row>
    <row r="1747" spans="6:17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</row>
    <row r="1748" spans="6:17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</row>
    <row r="1749" spans="6:17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</row>
    <row r="1750" spans="6:17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</row>
    <row r="1751" spans="6:17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</row>
    <row r="1752" spans="6:17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</row>
    <row r="1753" spans="6:17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</row>
    <row r="1754" spans="6:17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</row>
    <row r="1755" spans="6:17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</row>
    <row r="1756" spans="6:17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</row>
    <row r="1757" spans="6:17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</row>
    <row r="1758" spans="6:17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</row>
    <row r="1759" spans="6:17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</row>
    <row r="1760" spans="6:17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</row>
    <row r="1761" spans="6:17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</row>
    <row r="1762" spans="6:17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</row>
    <row r="1763" spans="6:17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</row>
    <row r="1764" spans="6:17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</row>
    <row r="1765" spans="6:17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</row>
    <row r="1766" spans="6:17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</row>
    <row r="1767" spans="6:17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</row>
    <row r="1768" spans="6:17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</row>
    <row r="1769" spans="6:17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</row>
    <row r="1770" spans="6:17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</row>
    <row r="1771" spans="6:17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</row>
    <row r="1772" spans="6:17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</row>
    <row r="1773" spans="6:17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</row>
    <row r="1774" spans="6:17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</row>
    <row r="1775" spans="6:17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</row>
    <row r="1776" spans="6:17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</row>
    <row r="1777" spans="6:17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</row>
    <row r="1778" spans="6:17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</row>
    <row r="1779" spans="6:17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</row>
    <row r="1780" spans="6:17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</row>
    <row r="1781" spans="6:17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</row>
    <row r="1782" spans="6:17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</row>
    <row r="1783" spans="6:17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</row>
    <row r="1784" spans="6:17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</row>
    <row r="1785" spans="6:17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</row>
    <row r="1786" spans="6:17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</row>
    <row r="1787" spans="6:17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</row>
    <row r="1788" spans="6:17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</row>
    <row r="1789" spans="6:17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</row>
    <row r="1790" spans="6:17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</row>
    <row r="1791" spans="6:17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</row>
    <row r="1792" spans="6:17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</row>
    <row r="1793" spans="6:17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</row>
    <row r="1794" spans="6:17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</row>
    <row r="1795" spans="6:17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</row>
    <row r="1796" spans="6:17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</row>
    <row r="1797" spans="6:17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</row>
    <row r="1798" spans="6:17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</row>
    <row r="1799" spans="6:17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</row>
    <row r="1800" spans="6:17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</row>
    <row r="1801" spans="6:17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</row>
    <row r="1802" spans="6:17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</row>
    <row r="1803" spans="6:17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</row>
    <row r="1804" spans="6:17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</row>
    <row r="1805" spans="6:17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</row>
    <row r="1806" spans="6:17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</row>
    <row r="1807" spans="6:17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</row>
    <row r="1808" spans="6:17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</row>
    <row r="1809" spans="6:17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</row>
    <row r="1810" spans="6:17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</row>
    <row r="1811" spans="6:17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</row>
    <row r="1812" spans="6:17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</row>
    <row r="1813" spans="6:17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</row>
    <row r="1814" spans="6:17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</row>
    <row r="1815" spans="6:17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</row>
    <row r="1816" spans="6:17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</row>
    <row r="1817" spans="6:17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</row>
    <row r="1818" spans="6:17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</row>
    <row r="1819" spans="6:17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</row>
    <row r="1820" spans="6:17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</row>
    <row r="1821" spans="6:17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</row>
    <row r="1822" spans="6:17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</row>
    <row r="1823" spans="6:17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</row>
    <row r="1824" spans="6:17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</row>
    <row r="1825" spans="6:17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</row>
    <row r="1826" spans="6:17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</row>
    <row r="1827" spans="6:17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</row>
    <row r="1828" spans="6:17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</row>
    <row r="1829" spans="6:17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</row>
    <row r="1830" spans="6:17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</row>
    <row r="1831" spans="6:17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</row>
    <row r="1832" spans="6:17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</row>
    <row r="1833" spans="6:17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</row>
    <row r="1834" spans="6:17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</row>
    <row r="1835" spans="6:17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</row>
    <row r="1836" spans="6:17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</row>
    <row r="1837" spans="6:17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</row>
    <row r="1838" spans="6:17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</row>
    <row r="1839" spans="6:17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</row>
    <row r="1840" spans="6:17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</row>
    <row r="1841" spans="6:17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</row>
    <row r="1842" spans="6:17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</row>
    <row r="1843" spans="6:17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</row>
    <row r="1844" spans="6:17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</row>
    <row r="1845" spans="6:17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</row>
    <row r="1846" spans="6:17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</row>
    <row r="1847" spans="6:17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</row>
    <row r="1848" spans="6:17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</row>
    <row r="1849" spans="6:17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</row>
    <row r="1850" spans="6:17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</row>
    <row r="1851" spans="6:17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</row>
    <row r="1852" spans="6:17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</row>
    <row r="1853" spans="6:17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</row>
    <row r="1854" spans="6:17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</row>
    <row r="1855" spans="6:17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</row>
    <row r="1856" spans="6:17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</row>
    <row r="1857" spans="6:17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</row>
    <row r="1858" spans="6:17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</row>
    <row r="1859" spans="6:17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</row>
    <row r="1860" spans="6:17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</row>
    <row r="1861" spans="6:17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</row>
    <row r="1862" spans="6:17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</row>
    <row r="1863" spans="6:17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</row>
    <row r="1864" spans="6:17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</row>
    <row r="1865" spans="6:17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</row>
    <row r="1866" spans="6:17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</row>
    <row r="1867" spans="6:17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</row>
    <row r="1868" spans="6:17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</row>
    <row r="1869" spans="6:17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</row>
    <row r="1870" spans="6:17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</row>
    <row r="1871" spans="6:17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</row>
    <row r="1872" spans="6:17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</row>
    <row r="1873" spans="6:17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</row>
    <row r="1874" spans="6:17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</row>
    <row r="1875" spans="6:17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</row>
    <row r="1876" spans="6:17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</row>
    <row r="1877" spans="6:17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</row>
    <row r="1878" spans="6:17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</row>
    <row r="1879" spans="6:17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</row>
    <row r="1880" spans="6:17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</row>
    <row r="1881" spans="6:17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</row>
    <row r="1882" spans="6:17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</row>
    <row r="1883" spans="6:17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</row>
    <row r="1884" spans="6:17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</row>
    <row r="1885" spans="6:17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</row>
    <row r="1886" spans="6:17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</row>
    <row r="1887" spans="6:17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</row>
    <row r="1888" spans="6:17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</row>
    <row r="1889" spans="6:17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</row>
    <row r="1890" spans="6:17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</row>
    <row r="1891" spans="6:17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</row>
    <row r="1892" spans="6:17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</row>
    <row r="1893" spans="6:17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</row>
    <row r="1894" spans="6:17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</row>
    <row r="1895" spans="6:17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</row>
    <row r="1896" spans="6:17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</row>
    <row r="1897" spans="6:17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</row>
    <row r="1898" spans="6:17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</row>
    <row r="1899" spans="6:17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</row>
    <row r="1900" spans="6:17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</row>
    <row r="1901" spans="6:17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</row>
    <row r="1902" spans="6:17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</row>
    <row r="1903" spans="6:17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</row>
    <row r="1904" spans="6:17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</row>
    <row r="1905" spans="6:17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</row>
    <row r="1906" spans="6:17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</row>
    <row r="1907" spans="6:17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</row>
    <row r="1908" spans="6:17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</row>
    <row r="1909" spans="6:17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</row>
    <row r="1910" spans="6:17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</row>
    <row r="1911" spans="6:17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</row>
    <row r="1912" spans="6:17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</row>
    <row r="1913" spans="6:17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</row>
    <row r="1914" spans="6:17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</row>
    <row r="1915" spans="6:17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</row>
    <row r="1916" spans="6:17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</row>
    <row r="1917" spans="6:17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</row>
    <row r="1918" spans="6:17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</row>
    <row r="1919" spans="6:17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</row>
    <row r="1920" spans="6:17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</row>
    <row r="1921" spans="6:17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</row>
    <row r="1922" spans="6:17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</row>
    <row r="1923" spans="6:17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</row>
    <row r="1924" spans="6:17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</row>
    <row r="1925" spans="6:17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</row>
    <row r="1926" spans="6:17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</row>
    <row r="1927" spans="6:17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</row>
    <row r="1928" spans="6:17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</row>
    <row r="1929" spans="6:17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</row>
    <row r="1930" spans="6:17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</row>
    <row r="1931" spans="6:17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</row>
    <row r="1932" spans="6:17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</row>
    <row r="1933" spans="6:17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</row>
    <row r="1934" spans="6:17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</row>
    <row r="1935" spans="6:17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</row>
    <row r="1936" spans="6:17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</row>
    <row r="1937" spans="6:17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</row>
    <row r="1938" spans="6:17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</row>
    <row r="1939" spans="6:17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</row>
    <row r="1940" spans="6:17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</row>
    <row r="1941" spans="6:17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</row>
    <row r="1942" spans="6:17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</row>
    <row r="1943" spans="6:17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</row>
    <row r="1944" spans="6:17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</row>
    <row r="1945" spans="6:17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</row>
    <row r="1946" spans="6:17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</row>
    <row r="1947" spans="6:17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</row>
    <row r="1948" spans="6:17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</row>
    <row r="1949" spans="6:17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</row>
    <row r="1950" spans="6:17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</row>
    <row r="1951" spans="6:17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</row>
    <row r="1952" spans="6:17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</row>
    <row r="1953" spans="6:17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</row>
    <row r="1954" spans="6:17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</row>
    <row r="1955" spans="6:17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</row>
    <row r="1956" spans="6:17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</row>
    <row r="1957" spans="6:17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</row>
    <row r="1958" spans="6:17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</row>
    <row r="1959" spans="6:17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</row>
    <row r="1960" spans="6:17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</row>
    <row r="1961" spans="6:17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</row>
    <row r="1962" spans="6:17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</row>
    <row r="1963" spans="6:17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</row>
    <row r="1964" spans="6:17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</row>
    <row r="1965" spans="6:17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</row>
    <row r="1966" spans="6:17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</row>
    <row r="1967" spans="6:17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</row>
    <row r="1968" spans="6:17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</row>
    <row r="1969" spans="6:17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</row>
    <row r="1970" spans="6:17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</row>
    <row r="1971" spans="6:17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</row>
    <row r="1972" spans="6:17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</row>
    <row r="1973" spans="6:17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</row>
    <row r="1974" spans="6:17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</row>
    <row r="1975" spans="6:17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</row>
    <row r="1976" spans="6:17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</row>
    <row r="1977" spans="6:17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</row>
    <row r="1978" spans="6:17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</row>
    <row r="1979" spans="6:17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</row>
    <row r="1980" spans="6:17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</row>
    <row r="1981" spans="6:17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</row>
    <row r="1982" spans="6:17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</row>
    <row r="1983" spans="6:17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</row>
    <row r="1984" spans="6:17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</row>
    <row r="1985" spans="6:17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</row>
    <row r="1986" spans="6:17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</row>
    <row r="1987" spans="6:17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</row>
    <row r="1988" spans="6:17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</row>
    <row r="1989" spans="6:17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</row>
    <row r="1990" spans="6:17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</row>
    <row r="1991" spans="6:17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</row>
    <row r="1992" spans="6:17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</row>
    <row r="1993" spans="6:17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</row>
    <row r="1994" spans="6:17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</row>
    <row r="1995" spans="6:17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</row>
    <row r="1996" spans="6:17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</row>
    <row r="1997" spans="6:17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</row>
    <row r="1998" spans="6:17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</row>
    <row r="1999" spans="6:17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</row>
    <row r="2000" spans="6:17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</row>
    <row r="2001" spans="6:17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</row>
    <row r="2002" spans="6:17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</row>
    <row r="2003" spans="6:17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</row>
    <row r="2004" spans="6:17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</row>
    <row r="2005" spans="6:17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</row>
    <row r="2006" spans="6:17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</row>
    <row r="2007" spans="6:17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</row>
    <row r="2008" spans="6:17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</row>
    <row r="2009" spans="6:17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</row>
    <row r="2010" spans="6:17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</row>
    <row r="2011" spans="6:17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</row>
    <row r="2012" spans="6:17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</row>
    <row r="2013" spans="6:17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</row>
    <row r="2014" spans="6:17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</row>
    <row r="2015" spans="6:17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</row>
    <row r="2016" spans="6:17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</row>
    <row r="2017" spans="6:17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</row>
    <row r="2018" spans="6:17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</row>
    <row r="2019" spans="6:17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</row>
    <row r="2020" spans="6:17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</row>
    <row r="2021" spans="6:17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</row>
    <row r="2022" spans="6:17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</row>
    <row r="2023" spans="6:17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</row>
    <row r="2024" spans="6:17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</row>
    <row r="2025" spans="6:17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</row>
    <row r="2026" spans="6:17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</row>
    <row r="2027" spans="6:17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</row>
    <row r="2028" spans="6:17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</row>
    <row r="2029" spans="6:17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</row>
    <row r="2030" spans="6:17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</row>
    <row r="2031" spans="6:17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</row>
    <row r="2032" spans="6:17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</row>
    <row r="2033" spans="6:17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</row>
    <row r="2034" spans="6:17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</row>
    <row r="2035" spans="6:17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</row>
    <row r="2036" spans="6:17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</row>
    <row r="2037" spans="6:17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</row>
    <row r="2038" spans="6:17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</row>
    <row r="2039" spans="6:17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</row>
    <row r="2040" spans="6:17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</row>
    <row r="2041" spans="6:17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</row>
    <row r="2042" spans="6:17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</row>
    <row r="2043" spans="6:17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</row>
    <row r="2044" spans="6:17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</row>
    <row r="2045" spans="6:17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</row>
    <row r="2046" spans="6:17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</row>
    <row r="2047" spans="6:17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</row>
    <row r="2048" spans="6:17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</row>
    <row r="2049" spans="6:17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</row>
    <row r="2050" spans="6:17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</row>
    <row r="2051" spans="6:17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</row>
    <row r="2052" spans="6:17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</row>
    <row r="2053" spans="6:17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</row>
    <row r="2054" spans="6:17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</row>
    <row r="2055" spans="6:17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</row>
    <row r="2056" spans="6:17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</row>
    <row r="2057" spans="6:17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</row>
    <row r="2058" spans="6:17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</row>
    <row r="2059" spans="6:17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</row>
    <row r="2060" spans="6:17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</row>
    <row r="2061" spans="6:17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</row>
    <row r="2062" spans="6:17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</row>
    <row r="2063" spans="6:17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</row>
    <row r="2064" spans="6:17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</row>
    <row r="2065" spans="6:17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</row>
    <row r="2066" spans="6:17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</row>
    <row r="2067" spans="6:17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</row>
    <row r="2068" spans="6:17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</row>
    <row r="2069" spans="6:17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</row>
    <row r="2070" spans="6:17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</row>
    <row r="2071" spans="6:17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</row>
    <row r="2072" spans="6:17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</row>
    <row r="2073" spans="6:17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</row>
    <row r="2074" spans="6:17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</row>
    <row r="2075" spans="6:17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</row>
    <row r="2076" spans="6:17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</row>
    <row r="2077" spans="6:17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</row>
    <row r="2078" spans="6:17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</row>
    <row r="2079" spans="6:17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</row>
    <row r="2080" spans="6:17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</row>
    <row r="2081" spans="6:17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</row>
    <row r="2082" spans="6:17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</row>
    <row r="2083" spans="6:17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</row>
    <row r="2084" spans="6:17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</row>
    <row r="2085" spans="6:17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</row>
    <row r="2086" spans="6:17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</row>
    <row r="2087" spans="6:17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</row>
    <row r="2088" spans="6:17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</row>
    <row r="2089" spans="6:17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</row>
    <row r="2090" spans="6:17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</row>
    <row r="2091" spans="6:17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</row>
    <row r="2092" spans="6:17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</row>
    <row r="2093" spans="6:17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</row>
    <row r="2094" spans="6:17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</row>
    <row r="2095" spans="6:17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</row>
    <row r="2096" spans="6:17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</row>
    <row r="2097" spans="6:17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</row>
    <row r="2098" spans="6:17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</row>
    <row r="2099" spans="6:17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</row>
    <row r="2100" spans="6:17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</row>
    <row r="2101" spans="6:17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</row>
    <row r="2102" spans="6:17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</row>
    <row r="2103" spans="6:17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</row>
    <row r="2104" spans="6:17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</row>
    <row r="2105" spans="6:17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</row>
    <row r="2106" spans="6:17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</row>
    <row r="2107" spans="6:17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</row>
    <row r="2108" spans="6:17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</row>
    <row r="2109" spans="6:17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</row>
    <row r="2110" spans="6:17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</row>
    <row r="2111" spans="6:17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</row>
    <row r="2112" spans="6:17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</row>
    <row r="2113" spans="6:17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</row>
    <row r="2114" spans="6:17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</row>
    <row r="2115" spans="6:17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</row>
    <row r="2116" spans="6:17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</row>
    <row r="2117" spans="6:17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</row>
    <row r="2118" spans="6:17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</row>
    <row r="2119" spans="6:17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</row>
    <row r="2120" spans="6:17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</row>
    <row r="2121" spans="6:17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</row>
    <row r="2122" spans="6:17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</row>
    <row r="2123" spans="6:17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</row>
    <row r="2124" spans="6:17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</row>
    <row r="2125" spans="6:17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</row>
    <row r="2126" spans="6:17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</row>
    <row r="2127" spans="6:17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</row>
    <row r="2128" spans="6:17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</row>
    <row r="2129" spans="6:17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</row>
    <row r="2130" spans="6:17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</row>
    <row r="2131" spans="6:17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</row>
    <row r="2132" spans="6:17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</row>
    <row r="2133" spans="6:17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</row>
    <row r="2134" spans="6:17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</row>
    <row r="2135" spans="6:17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</row>
    <row r="2136" spans="6:17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</row>
    <row r="2137" spans="6:17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</row>
    <row r="2138" spans="6:17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</row>
    <row r="2139" spans="6:17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</row>
    <row r="2140" spans="6:17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</row>
    <row r="2141" spans="6:17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</row>
    <row r="2142" spans="6:17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</row>
    <row r="2143" spans="6:17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</row>
    <row r="2144" spans="6:17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</row>
    <row r="2145" spans="6:17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</row>
    <row r="2146" spans="6:17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</row>
    <row r="2147" spans="6:17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</row>
    <row r="2148" spans="6:17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</row>
    <row r="2149" spans="6:17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</row>
    <row r="2150" spans="6:17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</row>
    <row r="2151" spans="6:17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</row>
    <row r="2152" spans="6:17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</row>
    <row r="2153" spans="6:17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</row>
    <row r="2154" spans="6:17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</row>
    <row r="2155" spans="6:17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</row>
    <row r="2156" spans="6:17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</row>
    <row r="2157" spans="6:17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</row>
    <row r="2158" spans="6:17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</row>
    <row r="2159" spans="6:17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</row>
    <row r="2160" spans="6:17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</row>
    <row r="2161" spans="6:17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</row>
    <row r="2162" spans="6:17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</row>
    <row r="2163" spans="6:17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</row>
    <row r="2164" spans="6:17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</row>
    <row r="2165" spans="6:17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</row>
    <row r="2166" spans="6:17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</row>
    <row r="2167" spans="6:17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</row>
    <row r="2168" spans="6:17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</row>
    <row r="2169" spans="6:17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</row>
    <row r="2170" spans="6:17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</row>
    <row r="2171" spans="6:17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</row>
    <row r="2172" spans="6:17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</row>
    <row r="2173" spans="6:17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</row>
    <row r="2174" spans="6:17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</row>
    <row r="2175" spans="6:17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</row>
    <row r="2176" spans="6:17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</row>
    <row r="2177" spans="6:17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</row>
    <row r="2178" spans="6:17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</row>
    <row r="2179" spans="6:17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</row>
    <row r="2180" spans="6:17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</row>
    <row r="2181" spans="6:17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</row>
    <row r="2182" spans="6:17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</row>
    <row r="2183" spans="6:17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</row>
    <row r="2184" spans="6:17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</row>
    <row r="2185" spans="6:17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</row>
    <row r="2186" spans="6:17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</row>
    <row r="2187" spans="6:17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</row>
    <row r="2188" spans="6:17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</row>
    <row r="2189" spans="6:17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</row>
    <row r="2190" spans="6:17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</row>
    <row r="2191" spans="6:17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</row>
    <row r="2192" spans="6:17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</row>
    <row r="2193" spans="6:17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</row>
    <row r="2194" spans="6:17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</row>
    <row r="2195" spans="6:17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</row>
    <row r="2196" spans="6:17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</row>
    <row r="2197" spans="6:17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</row>
    <row r="2198" spans="6:17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</row>
    <row r="2199" spans="6:17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</row>
    <row r="2200" spans="6:17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</row>
    <row r="2201" spans="6:17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</row>
    <row r="2202" spans="6:17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</row>
    <row r="2203" spans="6:17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</row>
    <row r="2204" spans="6:17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</row>
    <row r="2205" spans="6:17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</row>
    <row r="2206" spans="6:17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</row>
    <row r="2207" spans="6:17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</row>
    <row r="2208" spans="6:17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</row>
    <row r="2209" spans="6:17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</row>
    <row r="2210" spans="6:17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</row>
    <row r="2211" spans="6:17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</row>
    <row r="2212" spans="6:17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</row>
    <row r="2213" spans="6:17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</row>
    <row r="2214" spans="6:17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</row>
    <row r="2215" spans="6:17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</row>
    <row r="2216" spans="6:17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</row>
    <row r="2217" spans="6:17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</row>
    <row r="2218" spans="6:17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</row>
    <row r="2219" spans="6:17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</row>
    <row r="2220" spans="6:17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</row>
    <row r="2221" spans="6:17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</row>
    <row r="2222" spans="6:17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</row>
    <row r="2223" spans="6:17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</row>
    <row r="2224" spans="6:17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</row>
    <row r="2225" spans="6:17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</row>
    <row r="2226" spans="6:17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</row>
    <row r="2227" spans="6:17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</row>
    <row r="2228" spans="6:17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</row>
    <row r="2229" spans="6:17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</row>
    <row r="2230" spans="6:17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</row>
    <row r="2231" spans="6:17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</row>
    <row r="2232" spans="6:17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</row>
    <row r="2233" spans="6:17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</row>
    <row r="2234" spans="6:17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</row>
    <row r="2235" spans="6:17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</row>
    <row r="2236" spans="6:17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</row>
    <row r="2237" spans="6:17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</row>
    <row r="2238" spans="6:17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</row>
    <row r="2239" spans="6:17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</row>
    <row r="2240" spans="6:17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</row>
    <row r="2241" spans="6:17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</row>
    <row r="2242" spans="6:17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</row>
    <row r="2243" spans="6:17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</row>
    <row r="2244" spans="6:17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</row>
    <row r="2245" spans="6:17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</row>
    <row r="2246" spans="6:17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</row>
    <row r="2247" spans="6:17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</row>
    <row r="2248" spans="6:17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</row>
    <row r="2249" spans="6:17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</row>
    <row r="2250" spans="6:17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</row>
    <row r="2251" spans="6:17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</row>
    <row r="2252" spans="6:17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</row>
    <row r="2253" spans="6:17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</row>
    <row r="2254" spans="6:17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</row>
    <row r="2255" spans="6:17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</row>
    <row r="2256" spans="6:17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</row>
    <row r="2257" spans="6:17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</row>
    <row r="2258" spans="6:17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</row>
    <row r="2259" spans="6:17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</row>
    <row r="2260" spans="6:17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</row>
    <row r="2261" spans="6:17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</row>
    <row r="2262" spans="6:17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</row>
    <row r="2263" spans="6:17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</row>
    <row r="2264" spans="6:17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</row>
    <row r="2265" spans="6:17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</row>
    <row r="2266" spans="6:17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</row>
    <row r="2267" spans="6:17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</row>
    <row r="2268" spans="6:17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</row>
    <row r="2269" spans="6:17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</row>
    <row r="2270" spans="6:17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</row>
    <row r="2271" spans="6:17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</row>
    <row r="2272" spans="6:17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</row>
    <row r="2273" spans="6:17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</row>
    <row r="2274" spans="6:17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</row>
    <row r="2275" spans="6:17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</row>
    <row r="2276" spans="6:17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</row>
    <row r="2277" spans="6:17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</row>
    <row r="2278" spans="6:17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</row>
    <row r="2279" spans="6:17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</row>
    <row r="2280" spans="6:17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</row>
    <row r="2281" spans="6:17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</row>
    <row r="2282" spans="6:17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</row>
    <row r="2283" spans="6:17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</row>
    <row r="2284" spans="6:17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</row>
    <row r="2285" spans="6:17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</row>
    <row r="2286" spans="6:17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</row>
    <row r="2287" spans="6:17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</row>
    <row r="2288" spans="6:17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</row>
    <row r="2289" spans="6:17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</row>
    <row r="2290" spans="6:17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</row>
    <row r="2291" spans="6:17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</row>
    <row r="2292" spans="6:17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</row>
    <row r="2293" spans="6:17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</row>
    <row r="2294" spans="6:17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</row>
    <row r="2295" spans="6:17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</row>
    <row r="2296" spans="6:17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</row>
    <row r="2297" spans="6:17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</row>
    <row r="2298" spans="6:17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</row>
    <row r="2299" spans="6:17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</row>
    <row r="2300" spans="6:17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</row>
    <row r="2301" spans="6:17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</row>
    <row r="2302" spans="6:17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</row>
    <row r="2303" spans="6:17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</row>
    <row r="2304" spans="6:17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</row>
    <row r="2305" spans="6:17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</row>
    <row r="2306" spans="6:17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</row>
    <row r="2307" spans="6:17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</row>
    <row r="2308" spans="6:17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</row>
    <row r="2309" spans="6:17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</row>
    <row r="2310" spans="6:17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</row>
    <row r="2311" spans="6:17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</row>
    <row r="2312" spans="6:17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</row>
    <row r="2313" spans="6:17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</row>
    <row r="2314" spans="6:17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</row>
    <row r="2315" spans="6:17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</row>
    <row r="2316" spans="6:17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</row>
    <row r="2317" spans="6:17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</row>
    <row r="2318" spans="6:17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</row>
    <row r="2319" spans="6:17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</row>
    <row r="2320" spans="6:17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</row>
    <row r="2321" spans="6:17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</row>
    <row r="2322" spans="6:17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</row>
    <row r="2323" spans="6:17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</row>
    <row r="2324" spans="6:17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</row>
    <row r="2325" spans="6:17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</row>
    <row r="2326" spans="6:17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</row>
    <row r="2327" spans="6:17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</row>
    <row r="2328" spans="6:17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</row>
    <row r="2329" spans="6:17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</row>
    <row r="2330" spans="6:17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</row>
    <row r="2331" spans="6:17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</row>
    <row r="2332" spans="6:17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</row>
    <row r="2333" spans="6:17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</row>
    <row r="2334" spans="6:17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</row>
    <row r="2335" spans="6:17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</row>
    <row r="2336" spans="6:17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</row>
    <row r="2337" spans="6:17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</row>
    <row r="2338" spans="6:17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</row>
    <row r="2339" spans="6:17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</row>
    <row r="2340" spans="6:17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</row>
    <row r="2341" spans="6:17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</row>
    <row r="2342" spans="6:17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</row>
    <row r="2343" spans="6:17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</row>
    <row r="2344" spans="6:17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</row>
    <row r="2345" spans="6:17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</row>
    <row r="2346" spans="6:17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</row>
    <row r="2347" spans="6:17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</row>
    <row r="2348" spans="6:17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</row>
    <row r="2349" spans="6:17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</row>
    <row r="2350" spans="6:17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</row>
    <row r="2351" spans="6:17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</row>
    <row r="2352" spans="6:17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</row>
    <row r="2353" spans="6:17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</row>
    <row r="2354" spans="6:17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</row>
    <row r="2355" spans="6:17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</row>
    <row r="2356" spans="6:17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</row>
    <row r="2357" spans="6:17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</row>
    <row r="2358" spans="6:17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</row>
    <row r="2359" spans="6:17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</row>
    <row r="2360" spans="6:17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</row>
    <row r="2361" spans="6:17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</row>
    <row r="2362" spans="6:17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</row>
    <row r="2363" spans="6:17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</row>
    <row r="2364" spans="6:17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</row>
    <row r="2365" spans="6:17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</row>
    <row r="2366" spans="6:17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</row>
    <row r="2367" spans="6:17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</row>
    <row r="2368" spans="6:17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</row>
    <row r="2369" spans="6:17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</row>
    <row r="2370" spans="6:17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</row>
    <row r="2371" spans="6:17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</row>
    <row r="2372" spans="6:17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</row>
    <row r="2373" spans="6:17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</row>
    <row r="2374" spans="6:17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</row>
    <row r="2375" spans="6:17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</row>
    <row r="2376" spans="6:17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</row>
    <row r="2377" spans="6:17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</row>
    <row r="2378" spans="6:17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</row>
    <row r="2379" spans="6:17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</row>
    <row r="2380" spans="6:17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</row>
    <row r="2381" spans="6:17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</row>
    <row r="2382" spans="6:17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</row>
    <row r="2383" spans="6:17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</row>
    <row r="2384" spans="6:17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</row>
    <row r="2385" spans="6:17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</row>
    <row r="2386" spans="6:17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</row>
    <row r="2387" spans="6:17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</row>
    <row r="2388" spans="6:17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</row>
    <row r="2389" spans="6:17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</row>
    <row r="2390" spans="6:17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</row>
    <row r="2391" spans="6:17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</row>
    <row r="2392" spans="6:17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</row>
    <row r="2393" spans="6:17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</row>
    <row r="2394" spans="6:17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</row>
    <row r="2395" spans="6:17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</row>
    <row r="2396" spans="6:17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</row>
    <row r="2397" spans="6:17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</row>
    <row r="2398" spans="6:17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</row>
    <row r="2399" spans="6:17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</row>
    <row r="2400" spans="6:17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</row>
    <row r="2401" spans="6:17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</row>
    <row r="2402" spans="6:17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</row>
    <row r="2403" spans="6:17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</row>
    <row r="2404" spans="6:17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</row>
    <row r="2405" spans="6:17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</row>
    <row r="2406" spans="6:17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</row>
    <row r="2407" spans="6:17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</row>
    <row r="2408" spans="6:17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</row>
    <row r="2409" spans="6:17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</row>
    <row r="2410" spans="6:17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</row>
    <row r="2411" spans="6:17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</row>
    <row r="2412" spans="6:17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</row>
    <row r="2413" spans="6:17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</row>
    <row r="2414" spans="6:17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</row>
    <row r="2415" spans="6:17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</row>
    <row r="2416" spans="6:17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</row>
    <row r="2417" spans="6:17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</row>
    <row r="2418" spans="6:17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</row>
    <row r="2419" spans="6:17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</row>
    <row r="2420" spans="6:17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</row>
    <row r="2421" spans="6:17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</row>
    <row r="2422" spans="6:17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</row>
    <row r="2423" spans="6:17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</row>
    <row r="2424" spans="6:17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</row>
    <row r="2425" spans="6:17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</row>
    <row r="2426" spans="6:17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</row>
    <row r="2427" spans="6:17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</row>
    <row r="2428" spans="6:17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</row>
    <row r="2429" spans="6:17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</row>
    <row r="2430" spans="6:17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</row>
    <row r="2431" spans="6:17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</row>
    <row r="2432" spans="6:17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</row>
    <row r="2433" spans="6:17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</row>
    <row r="2434" spans="6:17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</row>
    <row r="2435" spans="6:17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</row>
    <row r="2436" spans="6:17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</row>
    <row r="2437" spans="6:17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</row>
    <row r="2438" spans="6:17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</row>
    <row r="2439" spans="6:17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</row>
    <row r="2440" spans="6:17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</row>
    <row r="2441" spans="6:17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</row>
    <row r="2442" spans="6:17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</row>
    <row r="2443" spans="6:17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</row>
    <row r="2444" spans="6:17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</row>
    <row r="2445" spans="6:17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</row>
    <row r="2446" spans="6:17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</row>
    <row r="2447" spans="6:17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</row>
    <row r="2448" spans="6:17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</row>
    <row r="2449" spans="6:17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</row>
    <row r="2450" spans="6:17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</row>
    <row r="2451" spans="6:17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</row>
    <row r="2452" spans="6:17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</row>
    <row r="2453" spans="6:17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</row>
    <row r="2454" spans="6:17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</row>
    <row r="2455" spans="6:17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</row>
    <row r="2456" spans="6:17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</row>
    <row r="2457" spans="6:17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</row>
    <row r="2458" spans="6:17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</row>
    <row r="2459" spans="6:17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</row>
    <row r="2460" spans="6:17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</row>
    <row r="2461" spans="6:17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</row>
    <row r="2462" spans="6:17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</row>
    <row r="2463" spans="6:17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</row>
    <row r="2464" spans="6:17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</row>
    <row r="2465" spans="6:17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</row>
    <row r="2466" spans="6:17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</row>
    <row r="2467" spans="6:17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</row>
    <row r="2468" spans="6:17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</row>
    <row r="2469" spans="6:17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</row>
    <row r="2470" spans="6:17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</row>
    <row r="2471" spans="6:17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</row>
    <row r="2472" spans="6:17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</row>
    <row r="2473" spans="6:17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</row>
    <row r="2474" spans="6:17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</row>
    <row r="2475" spans="6:17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</row>
    <row r="2476" spans="6:17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</row>
    <row r="2477" spans="6:17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</row>
    <row r="2478" spans="6:17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</row>
    <row r="2479" spans="6:17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</row>
    <row r="2480" spans="6:17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</row>
    <row r="2481" spans="6:17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</row>
    <row r="2482" spans="6:17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</row>
    <row r="2483" spans="6:17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</row>
    <row r="2484" spans="6:17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</row>
    <row r="2485" spans="6:17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</row>
    <row r="2486" spans="6:17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</row>
    <row r="2487" spans="6:17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</row>
    <row r="2488" spans="6:17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</row>
    <row r="2489" spans="6:17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</row>
    <row r="2490" spans="6:17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</row>
    <row r="2491" spans="6:17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</row>
    <row r="2492" spans="6:17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</row>
    <row r="2493" spans="6:17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</row>
    <row r="2494" spans="6:17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</row>
    <row r="2495" spans="6:17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</row>
    <row r="2496" spans="6:17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</row>
    <row r="2497" spans="6:17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</row>
    <row r="2498" spans="6:17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</row>
    <row r="2499" spans="6:17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</row>
    <row r="2500" spans="6:17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</row>
    <row r="2501" spans="6:17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</row>
    <row r="2502" spans="6:17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</row>
    <row r="2503" spans="6:17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</row>
    <row r="2504" spans="6:17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</row>
    <row r="2505" spans="6:17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</row>
    <row r="2506" spans="6:17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</row>
    <row r="2507" spans="6:17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</row>
    <row r="2508" spans="6:17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</row>
    <row r="2509" spans="6:17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</row>
    <row r="2510" spans="6:17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</row>
    <row r="2511" spans="6:17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</row>
    <row r="2512" spans="6:17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</row>
    <row r="2513" spans="6:17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</row>
    <row r="2514" spans="6:17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</row>
    <row r="2515" spans="6:17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</row>
    <row r="2516" spans="6:17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</row>
    <row r="2517" spans="6:17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</row>
    <row r="2518" spans="6:17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</row>
    <row r="2519" spans="6:17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</row>
    <row r="2520" spans="6:17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</row>
    <row r="2521" spans="6:17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</row>
    <row r="2522" spans="6:17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</row>
    <row r="2523" spans="6:17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</row>
    <row r="2524" spans="6:17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</row>
    <row r="2525" spans="6:17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</row>
    <row r="2526" spans="6:17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</row>
    <row r="2527" spans="6:17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</row>
    <row r="2528" spans="6:17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</row>
    <row r="2529" spans="6:17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</row>
    <row r="2530" spans="6:17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</row>
    <row r="2531" spans="6:17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</row>
    <row r="2532" spans="6:17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</row>
    <row r="2533" spans="6:17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</row>
    <row r="2534" spans="6:17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</row>
    <row r="2535" spans="6:17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</row>
    <row r="2536" spans="6:17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</row>
    <row r="2537" spans="6:17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</row>
    <row r="2538" spans="6:17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</row>
    <row r="2539" spans="6:17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</row>
    <row r="2540" spans="6:17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</row>
    <row r="2541" spans="6:17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</row>
    <row r="2542" spans="6:17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</row>
    <row r="2543" spans="6:17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</row>
    <row r="2544" spans="6:17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</row>
    <row r="2545" spans="6:17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</row>
    <row r="2546" spans="6:17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</row>
    <row r="2547" spans="6:17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</row>
    <row r="2548" spans="6:17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</row>
    <row r="2549" spans="6:17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</row>
    <row r="2550" spans="6:17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</row>
    <row r="2551" spans="6:17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</row>
    <row r="2552" spans="6:17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</row>
    <row r="2553" spans="6:17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</row>
    <row r="2554" spans="6:17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</row>
    <row r="2555" spans="6:17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</row>
    <row r="2556" spans="6:17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</row>
    <row r="2557" spans="6:17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</row>
    <row r="2558" spans="6:17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</row>
    <row r="2559" spans="6:17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</row>
    <row r="2560" spans="6:17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</row>
    <row r="2561" spans="6:17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</row>
    <row r="2562" spans="6:17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</row>
    <row r="2563" spans="6:17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</row>
    <row r="2564" spans="6:17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</row>
    <row r="2565" spans="6:17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</row>
    <row r="2566" spans="6:17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</row>
    <row r="2567" spans="6:17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</row>
    <row r="2568" spans="6:17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</row>
    <row r="2569" spans="6:17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</row>
    <row r="2570" spans="6:17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</row>
    <row r="2571" spans="6:17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</row>
    <row r="2572" spans="6:17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</row>
    <row r="2573" spans="6:17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</row>
    <row r="2574" spans="6:17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</row>
    <row r="2575" spans="6:17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</row>
    <row r="2576" spans="6:17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</row>
    <row r="2577" spans="6:17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</row>
    <row r="2578" spans="6:17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</row>
    <row r="2579" spans="6:17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</row>
    <row r="2580" spans="6:17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</row>
    <row r="2581" spans="6:17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</row>
    <row r="2582" spans="6:17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</row>
    <row r="2583" spans="6:17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</row>
    <row r="2584" spans="6:17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</row>
    <row r="2585" spans="6:17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</row>
    <row r="2586" spans="6:17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</row>
    <row r="2587" spans="6:17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</row>
    <row r="2588" spans="6:17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</row>
    <row r="2589" spans="6:17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</row>
    <row r="2590" spans="6:17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</row>
    <row r="2591" spans="6:17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</row>
    <row r="2592" spans="6:17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</row>
    <row r="2593" spans="6:17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</row>
    <row r="2594" spans="6:17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</row>
    <row r="2595" spans="6:17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</row>
    <row r="2596" spans="6:17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</row>
    <row r="2597" spans="6:17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</row>
    <row r="2598" spans="6:17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</row>
    <row r="2599" spans="6:17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</row>
    <row r="2600" spans="6:17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</row>
    <row r="2601" spans="6:17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</row>
    <row r="2602" spans="6:17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</row>
    <row r="2603" spans="6:17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</row>
    <row r="2604" spans="6:17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</row>
    <row r="2605" spans="6:17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</row>
    <row r="2606" spans="6:17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</row>
    <row r="2607" spans="6:17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</row>
    <row r="2608" spans="6:17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</row>
    <row r="2609" spans="6:17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</row>
    <row r="2610" spans="6:17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</row>
    <row r="2611" spans="6:17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</row>
    <row r="2612" spans="6:17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</row>
    <row r="2613" spans="6:17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</row>
    <row r="2614" spans="6:17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</row>
    <row r="2615" spans="6:17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</row>
    <row r="2616" spans="6:17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</row>
    <row r="2617" spans="6:17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</row>
    <row r="2618" spans="6:17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</row>
    <row r="2619" spans="6:17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</row>
    <row r="2620" spans="6:17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</row>
    <row r="2621" spans="6:17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</row>
    <row r="2622" spans="6:17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</row>
    <row r="2623" spans="6:17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</row>
    <row r="2624" spans="6:17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</row>
    <row r="2625" spans="6:17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</row>
    <row r="2626" spans="6:17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</row>
    <row r="2627" spans="6:17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</row>
    <row r="2628" spans="6:17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</row>
    <row r="2629" spans="6:17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</row>
    <row r="2630" spans="6:17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</row>
    <row r="2631" spans="6:17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</row>
    <row r="2632" spans="6:17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</row>
    <row r="2633" spans="6:17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</row>
    <row r="2634" spans="6:17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</row>
    <row r="2635" spans="6:17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</row>
    <row r="2636" spans="6:17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</row>
    <row r="2637" spans="6:17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</row>
    <row r="2638" spans="6:17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</row>
    <row r="2639" spans="6:17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</row>
    <row r="2640" spans="6:17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</row>
    <row r="2641" spans="6:17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</row>
    <row r="2642" spans="6:17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</row>
    <row r="2643" spans="6:17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</row>
    <row r="2644" spans="6:17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</row>
    <row r="2645" spans="6:17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</row>
    <row r="2646" spans="6:17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</row>
    <row r="2647" spans="6:17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</row>
    <row r="2648" spans="6:17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</row>
    <row r="2649" spans="6:17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</row>
    <row r="2650" spans="6:17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</row>
    <row r="2651" spans="6:17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</row>
    <row r="2652" spans="6:17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</row>
    <row r="2653" spans="6:17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</row>
    <row r="2654" spans="6:17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</row>
    <row r="2655" spans="6:17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</row>
    <row r="2656" spans="6:17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</row>
    <row r="2657" spans="6:17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</row>
    <row r="2658" spans="6:17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</row>
    <row r="2659" spans="6:17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</row>
    <row r="2660" spans="6:17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</row>
    <row r="2661" spans="6:17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</row>
    <row r="2662" spans="6:17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</row>
    <row r="2663" spans="6:17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</row>
    <row r="2664" spans="6:17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</row>
    <row r="2665" spans="6:17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</row>
    <row r="2666" spans="6:17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</row>
    <row r="2667" spans="6:17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</row>
    <row r="2668" spans="6:17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</row>
    <row r="2669" spans="6:17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</row>
    <row r="2670" spans="6:17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</row>
    <row r="2671" spans="6:17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</row>
    <row r="2672" spans="6:17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</row>
    <row r="2673" spans="6:17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</row>
    <row r="2674" spans="6:17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</row>
    <row r="2675" spans="6:17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</row>
    <row r="2676" spans="6:17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</row>
    <row r="2677" spans="6:17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</row>
    <row r="2678" spans="6:17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</row>
    <row r="2679" spans="6:17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</row>
    <row r="2680" spans="6:17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</row>
    <row r="2681" spans="6:17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</row>
    <row r="2682" spans="6:17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</row>
    <row r="2683" spans="6:17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</row>
    <row r="2684" spans="6:17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</row>
    <row r="2685" spans="6:17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</row>
    <row r="2686" spans="6:17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</row>
    <row r="2687" spans="6:17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</row>
    <row r="2688" spans="6:17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</row>
    <row r="2689" spans="6:17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</row>
    <row r="2690" spans="6:17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</row>
    <row r="2691" spans="6:17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</row>
    <row r="2692" spans="6:17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</row>
    <row r="2693" spans="6:17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</row>
    <row r="2694" spans="6:17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</row>
    <row r="2695" spans="6:17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</row>
    <row r="2696" spans="6:17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</row>
    <row r="2697" spans="6:17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</row>
    <row r="2698" spans="6:17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</row>
    <row r="2699" spans="6:17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</row>
    <row r="2700" spans="6:17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</row>
    <row r="2701" spans="6:17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</row>
    <row r="2702" spans="6:17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</row>
    <row r="2703" spans="6:17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</row>
    <row r="2704" spans="6:17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</row>
    <row r="2705" spans="6:17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</row>
    <row r="2706" spans="6:17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</row>
    <row r="2707" spans="6:17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</row>
    <row r="2708" spans="6:17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</row>
    <row r="2709" spans="6:17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</row>
    <row r="2710" spans="6:17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</row>
    <row r="2711" spans="6:17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</row>
    <row r="2712" spans="6:17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</row>
    <row r="2713" spans="6:17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</row>
    <row r="2714" spans="6:17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</row>
    <row r="2715" spans="6:17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</row>
    <row r="2716" spans="6:17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</row>
    <row r="2717" spans="6:17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</row>
    <row r="2718" spans="6:17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</row>
    <row r="2719" spans="6:17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</row>
    <row r="2720" spans="6:17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</row>
    <row r="2721" spans="6:17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</row>
    <row r="2722" spans="6:17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</row>
    <row r="2723" spans="6:17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</row>
    <row r="2724" spans="6:17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</row>
    <row r="2725" spans="6:17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</row>
    <row r="2726" spans="6:17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</row>
    <row r="2727" spans="6:17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</row>
    <row r="2728" spans="6:17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</row>
    <row r="2729" spans="6:17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</row>
    <row r="2730" spans="6:17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</row>
    <row r="2731" spans="6:17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</row>
    <row r="2732" spans="6:17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</row>
    <row r="2733" spans="6:17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</row>
    <row r="2734" spans="6:17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</row>
    <row r="2735" spans="6:17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</row>
    <row r="2736" spans="6:17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</row>
    <row r="2737" spans="6:17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</row>
    <row r="2738" spans="6:17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</row>
    <row r="2739" spans="6:17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</row>
    <row r="2740" spans="6:17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</row>
    <row r="2741" spans="6:17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</row>
    <row r="2742" spans="6:17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</row>
    <row r="2743" spans="6:17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</row>
    <row r="2744" spans="6:17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</row>
    <row r="2745" spans="6:17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</row>
    <row r="2746" spans="6:17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</row>
    <row r="2747" spans="6:17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</row>
    <row r="2748" spans="6:17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</row>
    <row r="2749" spans="6:17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</row>
    <row r="2750" spans="6:17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</row>
    <row r="2751" spans="6:17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</row>
    <row r="2752" spans="6:17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</row>
    <row r="2753" spans="6:17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</row>
    <row r="2754" spans="6:17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</row>
    <row r="2755" spans="6:17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</row>
    <row r="2756" spans="6:17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</row>
    <row r="2757" spans="6:17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</row>
    <row r="2758" spans="6:17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</row>
    <row r="2759" spans="6:17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</row>
    <row r="2760" spans="6:17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</row>
    <row r="2761" spans="6:17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</row>
    <row r="2762" spans="6:17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</row>
    <row r="2763" spans="6:17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</row>
    <row r="2764" spans="6:17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</row>
    <row r="2765" spans="6:17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</row>
    <row r="2766" spans="6:17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</row>
    <row r="2767" spans="6:17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</row>
    <row r="2768" spans="6:17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</row>
    <row r="2769" spans="6:17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</row>
    <row r="2770" spans="6:17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</row>
    <row r="2771" spans="6:17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</row>
    <row r="2772" spans="6:17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</row>
    <row r="2773" spans="6:17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</row>
    <row r="2774" spans="6:17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</row>
    <row r="2775" spans="6:17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</row>
    <row r="2776" spans="6:17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</row>
    <row r="2777" spans="6:17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</row>
    <row r="2778" spans="6:17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</row>
    <row r="2779" spans="6:17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</row>
    <row r="2780" spans="6:17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</row>
    <row r="2781" spans="6:17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</row>
    <row r="2782" spans="6:17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</row>
    <row r="2783" spans="6:17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</row>
    <row r="2784" spans="6:17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</row>
    <row r="2785" spans="6:17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</row>
    <row r="2786" spans="6:17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</row>
    <row r="2787" spans="6:17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</row>
    <row r="2788" spans="6:17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</row>
    <row r="2789" spans="6:17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</row>
    <row r="2790" spans="6:17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</row>
    <row r="2791" spans="6:17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</row>
    <row r="2792" spans="6:17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</row>
    <row r="2793" spans="6:17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</row>
    <row r="2794" spans="6:17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</row>
    <row r="2795" spans="6:17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</row>
    <row r="2796" spans="6:17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</row>
    <row r="2797" spans="6:17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</row>
    <row r="2798" spans="6:17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</row>
    <row r="2799" spans="6:17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</row>
    <row r="2800" spans="6:17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</row>
    <row r="2801" spans="6:17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</row>
    <row r="2802" spans="6:17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</row>
    <row r="2803" spans="6:17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</row>
    <row r="2804" spans="6:17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</row>
    <row r="2805" spans="6:17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</row>
    <row r="2806" spans="6:17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</row>
    <row r="2807" spans="6:17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</row>
    <row r="2808" spans="6:17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</row>
    <row r="2809" spans="6:17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</row>
    <row r="2810" spans="6:17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</row>
    <row r="2811" spans="6:17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</row>
    <row r="2812" spans="6:17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</row>
    <row r="2813" spans="6:17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</row>
    <row r="2814" spans="6:17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</row>
    <row r="2815" spans="6:17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</row>
    <row r="2816" spans="6:17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</row>
    <row r="2817" spans="6:17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</row>
    <row r="2818" spans="6:17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</row>
    <row r="2819" spans="6:17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</row>
    <row r="2820" spans="6:17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</row>
    <row r="2821" spans="6:17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</row>
    <row r="2822" spans="6:17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</row>
    <row r="2823" spans="6:17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</row>
    <row r="2824" spans="6:17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</row>
    <row r="2825" spans="6:17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</row>
    <row r="2826" spans="6:17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</row>
    <row r="2827" spans="6:17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</row>
    <row r="2828" spans="6:17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</row>
    <row r="2829" spans="6:17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</row>
    <row r="2830" spans="6:17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</row>
    <row r="2831" spans="6:17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</row>
    <row r="2832" spans="6:17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</row>
    <row r="2833" spans="6:17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</row>
    <row r="2834" spans="6:17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</row>
    <row r="2835" spans="6:17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</row>
    <row r="2836" spans="6:17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</row>
    <row r="2837" spans="6:17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</row>
    <row r="2838" spans="6:17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</row>
    <row r="2839" spans="6:17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</row>
    <row r="2840" spans="6:17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</row>
    <row r="2841" spans="6:17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</row>
    <row r="2842" spans="6:17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</row>
    <row r="2843" spans="6:17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</row>
    <row r="2844" spans="6:17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</row>
    <row r="2845" spans="6:17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</row>
    <row r="2846" spans="6:17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</row>
    <row r="2847" spans="6:17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</row>
    <row r="2848" spans="6:17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</row>
    <row r="2849" spans="6:17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</row>
    <row r="2850" spans="6:17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</row>
    <row r="2851" spans="6:17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</row>
    <row r="2852" spans="6:17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</row>
    <row r="2853" spans="6:17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</row>
    <row r="2854" spans="6:17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</row>
    <row r="2855" spans="6:17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</row>
    <row r="2856" spans="6:17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</row>
    <row r="2857" spans="6:17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</row>
    <row r="2858" spans="6:17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</row>
    <row r="2859" spans="6:17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</row>
    <row r="2860" spans="6:17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</row>
    <row r="2861" spans="6:17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</row>
    <row r="2862" spans="6:17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</row>
    <row r="2863" spans="6:17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</row>
    <row r="2864" spans="6:17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</row>
    <row r="2865" spans="6:17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</row>
    <row r="2866" spans="6:17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</row>
    <row r="2867" spans="6:17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</row>
    <row r="2868" spans="6:17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</row>
    <row r="2869" spans="6:17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</row>
    <row r="2870" spans="6:17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</row>
    <row r="2871" spans="6:17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</row>
    <row r="2872" spans="6:17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</row>
    <row r="2873" spans="6:17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</row>
    <row r="2874" spans="6:17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</row>
    <row r="2875" spans="6:17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</row>
    <row r="2876" spans="6:17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</row>
    <row r="2877" spans="6:17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</row>
    <row r="2878" spans="6:17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</row>
    <row r="2879" spans="6:17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</row>
    <row r="2880" spans="6:17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</row>
    <row r="2881" spans="6:17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</row>
    <row r="2882" spans="6:17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</row>
    <row r="2883" spans="6:17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</row>
    <row r="2884" spans="6:17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</row>
    <row r="2885" spans="6:17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</row>
    <row r="2886" spans="6:17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</row>
    <row r="2887" spans="6:17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</row>
    <row r="2888" spans="6:17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</row>
    <row r="2889" spans="6:17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</row>
    <row r="2890" spans="6:17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</row>
    <row r="2891" spans="6:17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</row>
    <row r="2892" spans="6:17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</row>
    <row r="2893" spans="6:17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</row>
    <row r="2894" spans="6:17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</row>
    <row r="2895" spans="6:17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</row>
    <row r="2896" spans="6:17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</row>
    <row r="2897" spans="6:17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</row>
    <row r="2898" spans="6:17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</row>
    <row r="2899" spans="6:17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</row>
    <row r="2900" spans="6:17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</row>
    <row r="2901" spans="6:17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</row>
    <row r="2902" spans="6:17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</row>
    <row r="2903" spans="6:17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</row>
    <row r="2904" spans="6:17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</row>
    <row r="2905" spans="6:17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</row>
    <row r="2906" spans="6:17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</row>
    <row r="2907" spans="6:17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</row>
    <row r="2908" spans="6:17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</row>
    <row r="2909" spans="6:17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</row>
    <row r="2910" spans="6:17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</row>
    <row r="2911" spans="6:17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</row>
    <row r="2912" spans="6:17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</row>
    <row r="2913" spans="6:17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</row>
    <row r="2914" spans="6:17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</row>
    <row r="2915" spans="6:17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</row>
    <row r="2916" spans="6:17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</row>
    <row r="2917" spans="6:17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</row>
    <row r="2918" spans="6:17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</row>
    <row r="2919" spans="6:17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</row>
    <row r="2920" spans="6:17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</row>
    <row r="2921" spans="6:17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</row>
    <row r="2922" spans="6:17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</row>
    <row r="2923" spans="6:17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</row>
    <row r="2924" spans="6:17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</row>
    <row r="2925" spans="6:17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</row>
    <row r="2926" spans="6:17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</row>
    <row r="2927" spans="6:17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</row>
    <row r="2928" spans="6:17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</row>
    <row r="2929" spans="6:17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</row>
    <row r="2930" spans="6:17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</row>
    <row r="2931" spans="6:17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</row>
    <row r="2932" spans="6:17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</row>
    <row r="2933" spans="6:17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</row>
    <row r="2934" spans="6:17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</row>
    <row r="2935" spans="6:17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</row>
    <row r="2936" spans="6:17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</row>
    <row r="2937" spans="6:17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</row>
    <row r="2938" spans="6:17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</row>
    <row r="2939" spans="6:17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</row>
    <row r="2940" spans="6:17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</row>
    <row r="2941" spans="6:17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</row>
    <row r="2942" spans="6:17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</row>
    <row r="2943" spans="6:17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</row>
    <row r="2944" spans="6:17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</row>
    <row r="2945" spans="6:17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</row>
    <row r="2946" spans="6:17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</row>
    <row r="2947" spans="6:17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</row>
    <row r="2948" spans="6:17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</row>
    <row r="2949" spans="6:17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</row>
    <row r="2950" spans="6:17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</row>
    <row r="2951" spans="6:17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</row>
    <row r="2952" spans="6:17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</row>
    <row r="2953" spans="6:17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</row>
    <row r="2954" spans="6:17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</row>
    <row r="2955" spans="6:17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</row>
    <row r="2956" spans="6:17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</row>
    <row r="2957" spans="6:17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</row>
    <row r="2958" spans="6:17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</row>
    <row r="2959" spans="6:17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</row>
    <row r="2960" spans="6:17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</row>
    <row r="2961" spans="6:17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</row>
    <row r="2962" spans="6:17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</row>
    <row r="2963" spans="6:17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</row>
    <row r="2964" spans="6:17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</row>
    <row r="2965" spans="6:17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</row>
    <row r="2966" spans="6:17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</row>
    <row r="2967" spans="6:17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</row>
    <row r="2968" spans="6:17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</row>
    <row r="2969" spans="6:17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</row>
    <row r="2970" spans="6:17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</row>
    <row r="2971" spans="6:17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</row>
    <row r="2972" spans="6:17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</row>
    <row r="2973" spans="6:17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</row>
    <row r="2974" spans="6:17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</row>
    <row r="2975" spans="6:17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</row>
    <row r="2976" spans="6:17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</row>
    <row r="2977" spans="6:17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</row>
    <row r="2978" spans="6:17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</row>
    <row r="2979" spans="6:17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</row>
    <row r="2980" spans="6:17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</row>
    <row r="2981" spans="6:17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</row>
    <row r="2982" spans="6:17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</row>
    <row r="2983" spans="6:17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</row>
    <row r="2984" spans="6:17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</row>
    <row r="2985" spans="6:17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</row>
    <row r="2986" spans="6:17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</row>
    <row r="2987" spans="6:17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</row>
    <row r="2988" spans="6:17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</row>
    <row r="2989" spans="6:17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</row>
    <row r="2990" spans="6:17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</row>
    <row r="2991" spans="6:17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</row>
    <row r="2992" spans="6:17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</row>
    <row r="2993" spans="6:17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</row>
    <row r="2994" spans="6:17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</row>
    <row r="2995" spans="6:17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</row>
    <row r="2996" spans="6:17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</row>
    <row r="2997" spans="6:17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</row>
    <row r="2998" spans="6:17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</row>
    <row r="2999" spans="6:17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</row>
    <row r="3000" spans="6:17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</row>
    <row r="3001" spans="6:17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</row>
    <row r="3002" spans="6:17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</row>
    <row r="3003" spans="6:17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</row>
    <row r="3004" spans="6:17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</row>
    <row r="3005" spans="6:17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</row>
    <row r="3006" spans="6:17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</row>
    <row r="3007" spans="6:17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</row>
    <row r="3008" spans="6:17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</row>
    <row r="3009" spans="6:17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</row>
    <row r="3010" spans="6:17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</row>
    <row r="3011" spans="6:17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</row>
    <row r="3012" spans="6:17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</row>
    <row r="3013" spans="6:17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</row>
    <row r="3014" spans="6:17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</row>
    <row r="3015" spans="6:17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</row>
    <row r="3016" spans="6:17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</row>
    <row r="3017" spans="6:17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</row>
    <row r="3018" spans="6:17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</row>
    <row r="3019" spans="6:17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</row>
    <row r="3020" spans="6:17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</row>
    <row r="3021" spans="6:17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</row>
    <row r="3022" spans="6:17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</row>
    <row r="3023" spans="6:17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</row>
    <row r="3024" spans="6:17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</row>
    <row r="3025" spans="6:17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</row>
    <row r="3026" spans="6:17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</row>
    <row r="3027" spans="6:17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</row>
    <row r="3028" spans="6:17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</row>
    <row r="3029" spans="6:17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</row>
    <row r="3030" spans="6:17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</row>
    <row r="3031" spans="6:17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</row>
    <row r="3032" spans="6:17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</row>
    <row r="3033" spans="6:17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</row>
    <row r="3034" spans="6:17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</row>
    <row r="3035" spans="6:17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</row>
    <row r="3036" spans="6:17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</row>
    <row r="3037" spans="6:17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</row>
    <row r="3038" spans="6:17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</row>
    <row r="3039" spans="6:17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</row>
    <row r="3040" spans="6:17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</row>
    <row r="3041" spans="6:17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</row>
    <row r="3042" spans="6:17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</row>
    <row r="3043" spans="6:17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</row>
    <row r="3044" spans="6:17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</row>
    <row r="3045" spans="6:17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</row>
    <row r="3046" spans="6:17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</row>
    <row r="3047" spans="6:17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</row>
    <row r="3048" spans="6:17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</row>
    <row r="3049" spans="6:17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</row>
    <row r="3050" spans="6:17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</row>
    <row r="3051" spans="6:17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</row>
    <row r="3052" spans="6:17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</row>
    <row r="3053" spans="6:17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</row>
    <row r="3054" spans="6:17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</row>
    <row r="3055" spans="6:17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</row>
    <row r="3056" spans="6:17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</row>
    <row r="3057" spans="6:17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</row>
    <row r="3058" spans="6:17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</row>
    <row r="3059" spans="6:17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</row>
    <row r="3060" spans="6:17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</row>
    <row r="3061" spans="6:17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</row>
    <row r="3062" spans="6:17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</row>
    <row r="3063" spans="6:17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</row>
    <row r="3064" spans="6:17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</row>
    <row r="3065" spans="6:17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</row>
    <row r="3066" spans="6:17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</row>
    <row r="3067" spans="6:17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</row>
    <row r="3068" spans="6:17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</row>
    <row r="3069" spans="6:17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</row>
    <row r="3070" spans="6:17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</row>
    <row r="3071" spans="6:17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</row>
    <row r="3072" spans="6:17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</row>
    <row r="3073" spans="6:17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</row>
    <row r="3074" spans="6:17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</row>
    <row r="3075" spans="6:17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</row>
    <row r="3076" spans="6:17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</row>
    <row r="3077" spans="6:17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</row>
    <row r="3078" spans="6:17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</row>
    <row r="3079" spans="6:17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</row>
    <row r="3080" spans="6:17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</row>
    <row r="3081" spans="6:17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</row>
    <row r="3082" spans="6:17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</row>
    <row r="3083" spans="6:17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</row>
    <row r="3084" spans="6:17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</row>
    <row r="3085" spans="6:17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</row>
    <row r="3086" spans="6:17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</row>
    <row r="3087" spans="6:17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</row>
    <row r="3088" spans="6:17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</row>
    <row r="3089" spans="6:17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</row>
    <row r="3090" spans="6:17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</row>
    <row r="3091" spans="6:17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</row>
    <row r="3092" spans="6:17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</row>
    <row r="3093" spans="6:17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</row>
    <row r="3094" spans="6:17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</row>
    <row r="3095" spans="6:17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</row>
    <row r="3096" spans="6:17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</row>
    <row r="3097" spans="6:17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</row>
    <row r="3098" spans="6:17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</row>
    <row r="3099" spans="6:17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</row>
    <row r="3100" spans="6:17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</row>
    <row r="3101" spans="6:17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</row>
    <row r="3102" spans="6:17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</row>
    <row r="3103" spans="6:17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</row>
    <row r="3104" spans="6:17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</row>
    <row r="3105" spans="6:17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</row>
    <row r="3106" spans="6:17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</row>
    <row r="3107" spans="6:17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</row>
    <row r="3108" spans="6:17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</row>
    <row r="3109" spans="6:17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</row>
    <row r="3110" spans="6:17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</row>
    <row r="3111" spans="6:17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</row>
    <row r="3112" spans="6:17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</row>
    <row r="3113" spans="6:17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</row>
    <row r="3114" spans="6:17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</row>
    <row r="3115" spans="6:17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</row>
    <row r="3116" spans="6:17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</row>
    <row r="3117" spans="6:17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</row>
    <row r="3118" spans="6:17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</row>
    <row r="3119" spans="6:17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</row>
    <row r="3120" spans="6:17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</row>
    <row r="3121" spans="6:17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</row>
    <row r="3122" spans="6:17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</row>
    <row r="3123" spans="6:17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</row>
    <row r="3124" spans="6:17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</row>
    <row r="3125" spans="6:17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</row>
    <row r="3126" spans="6:17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</row>
    <row r="3127" spans="6:17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</row>
    <row r="3128" spans="6:17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</row>
    <row r="3129" spans="6:17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</row>
    <row r="3130" spans="6:17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</row>
    <row r="3131" spans="6:17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</row>
    <row r="3132" spans="6:17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</row>
    <row r="3133" spans="6:17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</row>
    <row r="3134" spans="6:17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</row>
    <row r="3135" spans="6:17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</row>
    <row r="3136" spans="6:17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</row>
    <row r="3137" spans="6:17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</row>
    <row r="3138" spans="6:17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</row>
    <row r="3139" spans="6:17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</row>
    <row r="3140" spans="6:17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</row>
    <row r="3141" spans="6:17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</row>
    <row r="3142" spans="6:17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</row>
    <row r="3143" spans="6:17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</row>
    <row r="3144" spans="6:17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</row>
    <row r="3145" spans="6:17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</row>
    <row r="3146" spans="6:17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</row>
    <row r="3147" spans="6:17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</row>
    <row r="3148" spans="6:17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</row>
    <row r="3149" spans="6:17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</row>
    <row r="3150" spans="6:17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</row>
    <row r="3151" spans="6:17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</row>
    <row r="3152" spans="6:17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</row>
    <row r="3153" spans="6:17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</row>
    <row r="3154" spans="6:17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</row>
    <row r="3155" spans="6:17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</row>
    <row r="3156" spans="6:17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</row>
    <row r="3157" spans="6:17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</row>
    <row r="3158" spans="6:17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</row>
    <row r="3159" spans="6:17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</row>
    <row r="3160" spans="6:17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</row>
    <row r="3161" spans="6:17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</row>
    <row r="3162" spans="6:17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</row>
    <row r="3163" spans="6:17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</row>
    <row r="3164" spans="6:17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</row>
    <row r="3165" spans="6:17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</row>
    <row r="3166" spans="6:17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</row>
    <row r="3167" spans="6:17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</row>
    <row r="3168" spans="6:17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</row>
    <row r="3169" spans="6:17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</row>
    <row r="3170" spans="6:17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</row>
    <row r="3171" spans="6:17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</row>
    <row r="3172" spans="6:17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</row>
    <row r="3173" spans="6:17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</row>
    <row r="3174" spans="6:17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</row>
    <row r="3175" spans="6:17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</row>
    <row r="3176" spans="6:17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</row>
    <row r="3177" spans="6:17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</row>
    <row r="3178" spans="6:17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</row>
    <row r="3179" spans="6:17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</row>
    <row r="3180" spans="6:17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</row>
    <row r="3181" spans="6:17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</row>
    <row r="3182" spans="6:17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</row>
    <row r="3183" spans="6:17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</row>
    <row r="3184" spans="6:17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</row>
    <row r="3185" spans="6:17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</row>
    <row r="3186" spans="6:17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</row>
    <row r="3187" spans="6:17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</row>
    <row r="3188" spans="6:17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</row>
    <row r="3189" spans="6:17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</row>
    <row r="3190" spans="6:17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</row>
    <row r="3191" spans="6:17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</row>
    <row r="3192" spans="6:17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</row>
    <row r="3193" spans="6:17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</row>
    <row r="3194" spans="6:17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</row>
    <row r="3195" spans="6:17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</row>
    <row r="3196" spans="6:17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</row>
    <row r="3197" spans="6:17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</row>
    <row r="3198" spans="6:17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</row>
    <row r="3199" spans="6:17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</row>
    <row r="3200" spans="6:17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</row>
    <row r="3201" spans="6:17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</row>
    <row r="3202" spans="6:17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</row>
    <row r="3203" spans="6:17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</row>
    <row r="3204" spans="6:17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</row>
    <row r="3205" spans="6:17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</row>
    <row r="3206" spans="6:17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</row>
    <row r="3207" spans="6:17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</row>
    <row r="3208" spans="6:17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</row>
    <row r="3209" spans="6:17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</row>
    <row r="3210" spans="6:17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</row>
    <row r="3211" spans="6:17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</row>
    <row r="3212" spans="6:17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</row>
    <row r="3213" spans="6:17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</row>
    <row r="3214" spans="6:17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</row>
    <row r="3215" spans="6:17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</row>
    <row r="3216" spans="6:17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</row>
    <row r="3217" spans="6:17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</row>
    <row r="3218" spans="6:17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</row>
    <row r="3219" spans="6:17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</row>
    <row r="3220" spans="6:17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</row>
    <row r="3221" spans="6:17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</row>
    <row r="3222" spans="6:17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</row>
    <row r="3223" spans="6:17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</row>
    <row r="3224" spans="6:17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</row>
    <row r="3225" spans="6:17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</row>
    <row r="3226" spans="6:17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</row>
    <row r="3227" spans="6:17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</row>
    <row r="3228" spans="6:17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</row>
    <row r="3229" spans="6:17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</row>
    <row r="3230" spans="6:17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</row>
    <row r="3231" spans="6:17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</row>
    <row r="3232" spans="6:17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</row>
    <row r="3233" spans="6:17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</row>
    <row r="3234" spans="6:17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</row>
    <row r="3235" spans="6:17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</row>
    <row r="3236" spans="6:17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</row>
    <row r="3237" spans="6:17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</row>
    <row r="3238" spans="6:17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</row>
    <row r="3239" spans="6:17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</row>
    <row r="3240" spans="6:17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</row>
    <row r="3241" spans="6:17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</row>
    <row r="3242" spans="6:17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</row>
    <row r="3243" spans="6:17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</row>
    <row r="3244" spans="6:17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</row>
    <row r="3245" spans="6:17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</row>
    <row r="3246" spans="6:17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</row>
    <row r="3247" spans="6:17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</row>
    <row r="3248" spans="6:17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</row>
    <row r="3249" spans="6:17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</row>
    <row r="3250" spans="6:17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</row>
    <row r="3251" spans="6:17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</row>
    <row r="3252" spans="6:17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</row>
    <row r="3253" spans="6:17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</row>
    <row r="3254" spans="6:17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</row>
    <row r="3255" spans="6:17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</row>
    <row r="3256" spans="6:17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</row>
    <row r="3257" spans="6:17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</row>
    <row r="3258" spans="6:17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</row>
    <row r="3259" spans="6:17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</row>
    <row r="3260" spans="6:17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</row>
    <row r="3261" spans="6:17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</row>
    <row r="3262" spans="6:17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</row>
    <row r="3263" spans="6:17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</row>
    <row r="3264" spans="6:17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</row>
    <row r="3265" spans="6:17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</row>
    <row r="3266" spans="6:17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</row>
    <row r="3267" spans="6:17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</row>
    <row r="3268" spans="6:17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</row>
    <row r="3269" spans="6:17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</row>
    <row r="3270" spans="6:17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</row>
    <row r="3271" spans="6:17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</row>
    <row r="3272" spans="6:17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</row>
    <row r="3273" spans="6:17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</row>
    <row r="3274" spans="6:17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</row>
    <row r="3275" spans="6:17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</row>
    <row r="3276" spans="6:17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</row>
    <row r="3277" spans="6:17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</row>
    <row r="3278" spans="6:17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</row>
    <row r="3279" spans="6:17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</row>
    <row r="3280" spans="6:17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</row>
    <row r="3281" spans="6:17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</row>
    <row r="3282" spans="6:17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</row>
    <row r="3283" spans="6:17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</row>
    <row r="3284" spans="6:17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</row>
    <row r="3285" spans="6:17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</row>
    <row r="3286" spans="6:17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</row>
    <row r="3287" spans="6:17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</row>
    <row r="3288" spans="6:17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</row>
    <row r="3289" spans="6:17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</row>
    <row r="3290" spans="6:17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</row>
    <row r="3291" spans="6:17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</row>
    <row r="3292" spans="6:17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</row>
    <row r="3293" spans="6:17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</row>
    <row r="3294" spans="6:17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</row>
    <row r="3295" spans="6:17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</row>
    <row r="3296" spans="6:17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</row>
    <row r="3297" spans="6:17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</row>
    <row r="3298" spans="6:17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</row>
    <row r="3299" spans="6:17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</row>
    <row r="3300" spans="6:17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</row>
    <row r="3301" spans="6:17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</row>
    <row r="3302" spans="6:17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</row>
    <row r="3303" spans="6:17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</row>
    <row r="3304" spans="6:17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</row>
    <row r="3305" spans="6:17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</row>
    <row r="3306" spans="6:17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</row>
    <row r="3307" spans="6:17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</row>
    <row r="3308" spans="6:17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</row>
    <row r="3309" spans="6:17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</row>
    <row r="3310" spans="6:17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</row>
    <row r="3311" spans="6:17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</row>
    <row r="3312" spans="6:17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</row>
    <row r="3313" spans="6:17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</row>
    <row r="3314" spans="6:17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</row>
    <row r="3315" spans="6:17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</row>
    <row r="3316" spans="6:17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</row>
    <row r="3317" spans="6:17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</row>
    <row r="3318" spans="6:17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</row>
    <row r="3319" spans="6:17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</row>
    <row r="3320" spans="6:17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</row>
    <row r="3321" spans="6:17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</row>
    <row r="3322" spans="6:17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</row>
    <row r="3323" spans="6:17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</row>
    <row r="3324" spans="6:17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</row>
    <row r="3325" spans="6:17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</row>
    <row r="3326" spans="6:17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</row>
    <row r="3327" spans="6:17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</row>
    <row r="3328" spans="6:17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</row>
    <row r="3329" spans="6:17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</row>
    <row r="3330" spans="6:17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</row>
    <row r="3331" spans="6:17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</row>
    <row r="3332" spans="6:17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</row>
    <row r="3333" spans="6:17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</row>
    <row r="3334" spans="6:17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</row>
    <row r="3335" spans="6:17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</row>
    <row r="3336" spans="6:17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</row>
    <row r="3337" spans="6:17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</row>
    <row r="3338" spans="6:17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</row>
    <row r="3339" spans="6:17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</row>
    <row r="3340" spans="6:17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</row>
    <row r="3341" spans="6:17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</row>
    <row r="3342" spans="6:17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</row>
    <row r="3343" spans="6:17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</row>
    <row r="3344" spans="6:17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</row>
    <row r="3345" spans="6:17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</row>
    <row r="3346" spans="6:17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</row>
    <row r="3347" spans="6:17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</row>
    <row r="3348" spans="6:17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</row>
    <row r="3349" spans="6:17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</row>
    <row r="3350" spans="6:17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</row>
    <row r="3351" spans="6:17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</row>
    <row r="3352" spans="6:17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</row>
    <row r="3353" spans="6:17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</row>
    <row r="3354" spans="6:17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</row>
    <row r="3355" spans="6:17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</row>
    <row r="3356" spans="6:17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</row>
    <row r="3357" spans="6:17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</row>
    <row r="3358" spans="6:17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</row>
    <row r="3359" spans="6:17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</row>
    <row r="3360" spans="6:17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</row>
    <row r="3361" spans="6:17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</row>
    <row r="3362" spans="6:17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</row>
    <row r="3363" spans="6:17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</row>
    <row r="3364" spans="6:17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</row>
    <row r="3365" spans="6:17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</row>
    <row r="3366" spans="6:17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</row>
    <row r="3367" spans="6:17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</row>
    <row r="3368" spans="6:17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</row>
    <row r="3369" spans="6:17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</row>
    <row r="3370" spans="6:17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</row>
    <row r="3371" spans="6:17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</row>
    <row r="3372" spans="6:17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</row>
    <row r="3373" spans="6:17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</row>
    <row r="3374" spans="6:17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</row>
    <row r="3375" spans="6:17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</row>
    <row r="3376" spans="6:17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</row>
    <row r="3377" spans="6:17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</row>
    <row r="3378" spans="6:17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</row>
    <row r="3379" spans="6:17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</row>
    <row r="3380" spans="6:17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</row>
    <row r="3381" spans="6:17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</row>
    <row r="3382" spans="6:17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</row>
    <row r="3383" spans="6:17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</row>
    <row r="3384" spans="6:17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</row>
    <row r="3385" spans="6:17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</row>
    <row r="3386" spans="6:17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</row>
    <row r="3387" spans="6:17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</row>
    <row r="3388" spans="6:17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</row>
    <row r="3389" spans="6:17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</row>
    <row r="3390" spans="6:17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</row>
    <row r="3391" spans="6:17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</row>
    <row r="3392" spans="6:17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</row>
    <row r="3393" spans="6:17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</row>
    <row r="3394" spans="6:17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</row>
    <row r="3395" spans="6:17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</row>
    <row r="3396" spans="6:17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</row>
    <row r="3397" spans="6:17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</row>
    <row r="3398" spans="6:17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</row>
    <row r="3399" spans="6:17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</row>
    <row r="3400" spans="6:17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</row>
    <row r="3401" spans="6:17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</row>
    <row r="3402" spans="6:17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</row>
    <row r="3403" spans="6:17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</row>
    <row r="3404" spans="6:17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</row>
    <row r="3405" spans="6:17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</row>
    <row r="3406" spans="6:17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</row>
    <row r="3407" spans="6:17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</row>
    <row r="3408" spans="6:17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</row>
    <row r="3409" spans="6:17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</row>
    <row r="3410" spans="6:17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</row>
    <row r="3411" spans="6:17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</row>
    <row r="3412" spans="6:17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</row>
    <row r="3413" spans="6:17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</row>
    <row r="3414" spans="6:17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</row>
    <row r="3415" spans="6:17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</row>
    <row r="3416" spans="6:17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</row>
    <row r="3417" spans="6:17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</row>
    <row r="3418" spans="6:17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</row>
    <row r="3419" spans="6:17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</row>
    <row r="3420" spans="6:17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</row>
    <row r="3421" spans="6:17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</row>
    <row r="3422" spans="6:17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</row>
    <row r="3423" spans="6:17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</row>
    <row r="3424" spans="6:17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</row>
    <row r="3425" spans="6:17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</row>
    <row r="3426" spans="6:17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</row>
    <row r="3427" spans="6:17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</row>
    <row r="3428" spans="6:17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</row>
    <row r="3429" spans="6:17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</row>
    <row r="3430" spans="6:17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</row>
    <row r="3431" spans="6:17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</row>
    <row r="3432" spans="6:17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</row>
    <row r="3433" spans="6:17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</row>
    <row r="3434" spans="6:17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</row>
    <row r="3435" spans="6:17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</row>
    <row r="3436" spans="6:17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</row>
    <row r="3437" spans="6:17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</row>
    <row r="3438" spans="6:17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</row>
    <row r="3439" spans="6:17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</row>
    <row r="3440" spans="6:17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</row>
    <row r="3441" spans="6:17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</row>
    <row r="3442" spans="6:17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</row>
    <row r="3443" spans="6:17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</row>
    <row r="3444" spans="6:17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</row>
    <row r="3445" spans="6:17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</row>
    <row r="3446" spans="6:17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</row>
    <row r="3447" spans="6:17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</row>
    <row r="3448" spans="6:17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</row>
    <row r="3449" spans="6:17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</row>
    <row r="3450" spans="6:17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</row>
    <row r="3451" spans="6:17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</row>
    <row r="3452" spans="6:17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</row>
    <row r="3453" spans="6:17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</row>
    <row r="3454" spans="6:17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</row>
    <row r="3455" spans="6:17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</row>
    <row r="3456" spans="6:17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</row>
    <row r="3457" spans="6:17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</row>
    <row r="3458" spans="6:17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</row>
    <row r="3459" spans="6:17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</row>
    <row r="3460" spans="6:17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</row>
    <row r="3461" spans="6:17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</row>
    <row r="3462" spans="6:17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</row>
    <row r="3463" spans="6:17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</row>
    <row r="3464" spans="6:17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</row>
    <row r="3465" spans="6:17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</row>
    <row r="3466" spans="6:17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</row>
    <row r="3467" spans="6:17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</row>
    <row r="3468" spans="6:17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</row>
    <row r="3469" spans="6:17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</row>
    <row r="3470" spans="6:17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</row>
    <row r="3471" spans="6:17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</row>
    <row r="3472" spans="6:17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</row>
    <row r="3473" spans="6:17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</row>
    <row r="3474" spans="6:17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</row>
    <row r="3475" spans="6:17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</row>
    <row r="3476" spans="6:17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</row>
    <row r="3477" spans="6:17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</row>
    <row r="3478" spans="6:17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</row>
    <row r="3479" spans="6:17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</row>
    <row r="3480" spans="6:17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</row>
    <row r="3481" spans="6:17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</row>
    <row r="3482" spans="6:17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</row>
    <row r="3483" spans="6:17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</row>
    <row r="3484" spans="6:17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</row>
    <row r="3485" spans="6:17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</row>
    <row r="3486" spans="6:17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</row>
    <row r="3487" spans="6:17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</row>
    <row r="3488" spans="6:17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</row>
    <row r="3489" spans="6:17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</row>
    <row r="3490" spans="6:17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</row>
    <row r="3491" spans="6:17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</row>
    <row r="3492" spans="6:17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</row>
    <row r="3493" spans="6:17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</row>
    <row r="3494" spans="6:17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</row>
    <row r="3495" spans="6:17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</row>
    <row r="3496" spans="6:17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</row>
    <row r="3497" spans="6:17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</row>
    <row r="3498" spans="6:17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</row>
    <row r="3499" spans="6:17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</row>
    <row r="3500" spans="6:17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</row>
    <row r="3501" spans="6:17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</row>
    <row r="3502" spans="6:17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</row>
    <row r="3503" spans="6:17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</row>
    <row r="3504" spans="6:17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</row>
    <row r="3505" spans="6:17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</row>
    <row r="3506" spans="6:17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</row>
    <row r="3507" spans="6:17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</row>
    <row r="3508" spans="6:17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</row>
    <row r="3509" spans="6:17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</row>
    <row r="3510" spans="6:17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</row>
    <row r="3511" spans="6:17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</row>
    <row r="3512" spans="6:17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</row>
    <row r="3513" spans="6:17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</row>
    <row r="3514" spans="6:17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</row>
    <row r="3515" spans="6:17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</row>
    <row r="3516" spans="6:17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</row>
    <row r="3517" spans="6:17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</row>
    <row r="3518" spans="6:17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</row>
    <row r="3519" spans="6:17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</row>
    <row r="3520" spans="6:17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</row>
    <row r="3521" spans="6:17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</row>
    <row r="3522" spans="6:17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</row>
    <row r="3523" spans="6:17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</row>
    <row r="3524" spans="6:17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</row>
    <row r="3525" spans="6:17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</row>
    <row r="3526" spans="6:17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</row>
    <row r="3527" spans="6:17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</row>
    <row r="3528" spans="6:17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</row>
    <row r="3529" spans="6:17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</row>
    <row r="3530" spans="6:17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</row>
    <row r="3531" spans="6:17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</row>
    <row r="3532" spans="6:17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</row>
    <row r="3533" spans="6:17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</row>
    <row r="3534" spans="6:17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</row>
    <row r="3535" spans="6:17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</row>
    <row r="3536" spans="6:17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</row>
    <row r="3537" spans="6:17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</row>
    <row r="3538" spans="6:17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</row>
    <row r="3539" spans="6:17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</row>
    <row r="3540" spans="6:17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</row>
    <row r="3541" spans="6:17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</row>
    <row r="3542" spans="6:17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</row>
    <row r="3543" spans="6:17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</row>
    <row r="3544" spans="6:17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</row>
    <row r="3545" spans="6:17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</row>
    <row r="3546" spans="6:17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</row>
    <row r="3547" spans="6:17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</row>
    <row r="3548" spans="6:17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</row>
    <row r="3549" spans="6:17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</row>
    <row r="3550" spans="6:17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</row>
    <row r="3551" spans="6:17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</row>
    <row r="3552" spans="6:17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</row>
    <row r="3553" spans="6:17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</row>
    <row r="3554" spans="6:17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</row>
    <row r="3555" spans="6:17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</row>
    <row r="3556" spans="6:17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</row>
    <row r="3557" spans="6:17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</row>
    <row r="3558" spans="6:17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</row>
    <row r="3559" spans="6:17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</row>
    <row r="3560" spans="6:17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</row>
    <row r="3561" spans="6:17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</row>
    <row r="3562" spans="6:17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</row>
    <row r="3563" spans="6:17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</row>
    <row r="3564" spans="6:17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</row>
    <row r="3565" spans="6:17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</row>
    <row r="3566" spans="6:17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</row>
    <row r="3567" spans="6:17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</row>
    <row r="3568" spans="6:17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</row>
    <row r="3569" spans="6:17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</row>
    <row r="3570" spans="6:17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</row>
    <row r="3571" spans="6:17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</row>
    <row r="3572" spans="6:17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</row>
    <row r="3573" spans="6:17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</row>
    <row r="3574" spans="6:17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</row>
    <row r="3575" spans="6:17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</row>
    <row r="3576" spans="6:17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</row>
    <row r="3577" spans="6:17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</row>
    <row r="3578" spans="6:17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</row>
    <row r="3579" spans="6:17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</row>
    <row r="3580" spans="6:17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</row>
    <row r="3581" spans="6:17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</row>
    <row r="3582" spans="6:17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</row>
    <row r="3583" spans="6:17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</row>
    <row r="3584" spans="6:17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</row>
    <row r="3585" spans="6:17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</row>
    <row r="3586" spans="6:17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</row>
    <row r="3587" spans="6:17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</row>
    <row r="3588" spans="6:17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</row>
    <row r="3589" spans="6:17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</row>
    <row r="3590" spans="6:17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</row>
    <row r="3591" spans="6:17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</row>
    <row r="3592" spans="6:17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</row>
    <row r="3593" spans="6:17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</row>
    <row r="3594" spans="6:17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</row>
    <row r="3595" spans="6:17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</row>
    <row r="3596" spans="6:17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</row>
    <row r="3597" spans="6:17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</row>
    <row r="3598" spans="6:17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</row>
    <row r="3599" spans="6:17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</row>
    <row r="3600" spans="6:17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</row>
    <row r="3601" spans="6:17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</row>
    <row r="3602" spans="6:17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</row>
    <row r="3603" spans="6:17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</row>
    <row r="3604" spans="6:17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</row>
    <row r="3605" spans="6:17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</row>
    <row r="3606" spans="6:17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</row>
    <row r="3607" spans="6:17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</row>
    <row r="3608" spans="6:17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</row>
    <row r="3609" spans="6:17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</row>
    <row r="3610" spans="6:17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</row>
    <row r="3611" spans="6:17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</row>
    <row r="3612" spans="6:17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</row>
    <row r="3613" spans="6:17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</row>
    <row r="3614" spans="6:17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</row>
    <row r="3615" spans="6:17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</row>
    <row r="3616" spans="6:17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</row>
    <row r="3617" spans="6:17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</row>
    <row r="3618" spans="6:17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</row>
    <row r="3619" spans="6:17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</row>
    <row r="3620" spans="6:17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</row>
    <row r="3621" spans="6:17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</row>
    <row r="3622" spans="6:17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</row>
    <row r="3623" spans="6:17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</row>
    <row r="3624" spans="6:17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</row>
    <row r="3625" spans="6:17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</row>
    <row r="3626" spans="6:17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</row>
    <row r="3627" spans="6:17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</row>
    <row r="3628" spans="6:17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</row>
    <row r="3629" spans="6:17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</row>
    <row r="3630" spans="6:17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</row>
    <row r="3631" spans="6:17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</row>
    <row r="3632" spans="6:17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</row>
    <row r="3633" spans="6:17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</row>
    <row r="3634" spans="6:17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</row>
    <row r="3635" spans="6:17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</row>
    <row r="3636" spans="6:17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</row>
    <row r="3637" spans="6:17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</row>
    <row r="3638" spans="6:17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</row>
    <row r="3639" spans="6:17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</row>
    <row r="3640" spans="6:17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</row>
    <row r="3641" spans="6:17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</row>
    <row r="3642" spans="6:17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</row>
    <row r="3643" spans="6:17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</row>
    <row r="3644" spans="6:17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</row>
    <row r="3645" spans="6:17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</row>
    <row r="3646" spans="6:17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</row>
    <row r="3647" spans="6:17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</row>
    <row r="3648" spans="6:17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</row>
    <row r="3649" spans="6:17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</row>
    <row r="3650" spans="6:17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</row>
    <row r="3651" spans="6:17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</row>
    <row r="3652" spans="6:17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</row>
    <row r="3653" spans="6:17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</row>
    <row r="3654" spans="6:17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</row>
    <row r="3655" spans="6:17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</row>
    <row r="3656" spans="6:17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</row>
    <row r="3657" spans="6:17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</row>
    <row r="3658" spans="6:17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</row>
    <row r="3659" spans="6:17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</row>
    <row r="3660" spans="6:17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</row>
    <row r="3661" spans="6:17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</row>
    <row r="3662" spans="6:17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</row>
    <row r="3663" spans="6:17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</row>
    <row r="3664" spans="6:17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</row>
    <row r="3665" spans="6:17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</row>
    <row r="3666" spans="6:17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</row>
    <row r="3667" spans="6:17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</row>
    <row r="3668" spans="6:17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</row>
    <row r="3669" spans="6:17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</row>
    <row r="3670" spans="6:17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</row>
    <row r="3671" spans="6:17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</row>
    <row r="3672" spans="6:17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</row>
    <row r="3673" spans="6:17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</row>
    <row r="3674" spans="6:17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</row>
    <row r="3675" spans="6:17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</row>
    <row r="3676" spans="6:17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</row>
    <row r="3677" spans="6:17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</row>
    <row r="3678" spans="6:17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</row>
    <row r="3679" spans="6:17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</row>
    <row r="3680" spans="6:17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</row>
    <row r="3681" spans="6:17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</row>
    <row r="3682" spans="6:17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</row>
    <row r="3683" spans="6:17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</row>
    <row r="3684" spans="6:17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</row>
    <row r="3685" spans="6:17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</row>
    <row r="3686" spans="6:17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</row>
    <row r="3687" spans="6:17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</row>
    <row r="3688" spans="6:17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</row>
    <row r="3689" spans="6:17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</row>
    <row r="3690" spans="6:17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</row>
    <row r="3691" spans="6:17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</row>
    <row r="3692" spans="6:17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</row>
    <row r="3693" spans="6:17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</row>
    <row r="3694" spans="6:17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</row>
    <row r="3695" spans="6:17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</row>
    <row r="3696" spans="6:17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</row>
    <row r="3697" spans="6:17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</row>
    <row r="3698" spans="6:17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</row>
    <row r="3699" spans="6:17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</row>
    <row r="3700" spans="6:17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</row>
    <row r="3701" spans="6:17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</row>
    <row r="3702" spans="6:17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</row>
    <row r="3703" spans="6:17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</row>
    <row r="3704" spans="6:17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</row>
    <row r="3705" spans="6:17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</row>
    <row r="3706" spans="6:17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</row>
    <row r="3707" spans="6:17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</row>
    <row r="3708" spans="6:17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</row>
    <row r="3709" spans="6:17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</row>
    <row r="3710" spans="6:17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</row>
    <row r="3711" spans="6:17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</row>
    <row r="3712" spans="6:17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</row>
    <row r="3713" spans="6:17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</row>
    <row r="3714" spans="6:17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</row>
    <row r="3715" spans="6:17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</row>
    <row r="3716" spans="6:17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</row>
    <row r="3717" spans="6:17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</row>
    <row r="3718" spans="6:17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</row>
    <row r="3719" spans="6:17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</row>
    <row r="3720" spans="6:17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</row>
    <row r="3721" spans="6:17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</row>
    <row r="3722" spans="6:17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</row>
    <row r="3723" spans="6:17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</row>
    <row r="3724" spans="6:17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</row>
    <row r="3725" spans="6:17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</row>
    <row r="3726" spans="6:17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</row>
    <row r="3727" spans="6:17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</row>
    <row r="3728" spans="6:17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</row>
    <row r="3729" spans="6:17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</row>
    <row r="3730" spans="6:17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</row>
    <row r="3731" spans="6:17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</row>
    <row r="3732" spans="6:17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</row>
    <row r="3733" spans="6:17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</row>
    <row r="3734" spans="6:17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</row>
    <row r="3735" spans="6:17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</row>
    <row r="3736" spans="6:17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</row>
    <row r="3737" spans="6:17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</row>
    <row r="3738" spans="6:17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</row>
    <row r="3739" spans="6:17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</row>
    <row r="3740" spans="6:17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</row>
    <row r="3741" spans="6:17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</row>
    <row r="3742" spans="6:17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</row>
    <row r="3743" spans="6:17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</row>
    <row r="3744" spans="6:17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</row>
    <row r="3745" spans="6:17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</row>
    <row r="3746" spans="6:17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</row>
    <row r="3747" spans="6:17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</row>
    <row r="3748" spans="6:17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</row>
    <row r="3749" spans="6:17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</row>
    <row r="3750" spans="6:17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</row>
    <row r="3751" spans="6:17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</row>
    <row r="3752" spans="6:17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</row>
    <row r="3753" spans="6:17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</row>
    <row r="3754" spans="6:17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</row>
    <row r="3755" spans="6:17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</row>
    <row r="3756" spans="6:17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</row>
    <row r="3757" spans="6:17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</row>
    <row r="3758" spans="6:17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</row>
    <row r="3759" spans="6:17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</row>
    <row r="3760" spans="6:17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</row>
    <row r="3761" spans="6:17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</row>
    <row r="3762" spans="6:17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</row>
    <row r="3763" spans="6:17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</row>
    <row r="3764" spans="6:17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</row>
    <row r="3765" spans="6:17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</row>
    <row r="3766" spans="6:17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</row>
    <row r="3767" spans="6:17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</row>
    <row r="3768" spans="6:17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</row>
    <row r="3769" spans="6:17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</row>
    <row r="3770" spans="6:17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</row>
    <row r="3771" spans="6:17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</row>
    <row r="3772" spans="6:17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</row>
    <row r="3773" spans="6:17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</row>
    <row r="3774" spans="6:17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</row>
    <row r="3775" spans="6:17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</row>
    <row r="3776" spans="6:17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</row>
    <row r="3777" spans="6:17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</row>
    <row r="3778" spans="6:17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</row>
    <row r="3779" spans="6:17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</row>
    <row r="3780" spans="6:17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</row>
    <row r="3781" spans="6:17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</row>
    <row r="3782" spans="6:17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</row>
    <row r="3783" spans="6:17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</row>
    <row r="3784" spans="6:17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</row>
    <row r="3785" spans="6:17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</row>
    <row r="3786" spans="6:17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</row>
    <row r="3787" spans="6:17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</row>
    <row r="3788" spans="6:17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</row>
    <row r="3789" spans="6:17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</row>
    <row r="3790" spans="6:17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</row>
    <row r="3791" spans="6:17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</row>
    <row r="3792" spans="6:17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</row>
    <row r="3793" spans="6:17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</row>
    <row r="3794" spans="6:17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</row>
    <row r="3795" spans="6:17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</row>
    <row r="3796" spans="6:17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</row>
    <row r="3797" spans="6:17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</row>
    <row r="3798" spans="6:17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</row>
    <row r="3799" spans="6:17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</row>
    <row r="3800" spans="6:17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</row>
    <row r="3801" spans="6:17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</row>
    <row r="3802" spans="6:17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</row>
    <row r="3803" spans="6:17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</row>
    <row r="3804" spans="6:17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</row>
    <row r="3805" spans="6:17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</row>
    <row r="3806" spans="6:17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</row>
    <row r="3807" spans="6:17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</row>
    <row r="3808" spans="6:17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</row>
    <row r="3809" spans="6:17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</row>
    <row r="3810" spans="6:17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</row>
    <row r="3811" spans="6:17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</row>
    <row r="3812" spans="6:17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</row>
    <row r="3813" spans="6:17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</row>
    <row r="3814" spans="6:17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</row>
    <row r="3815" spans="6:17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</row>
    <row r="3816" spans="6:17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</row>
    <row r="3817" spans="6:17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</row>
    <row r="3818" spans="6:17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</row>
    <row r="3819" spans="6:17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</row>
    <row r="3820" spans="6:17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</row>
    <row r="3821" spans="6:17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</row>
    <row r="3822" spans="6:17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</row>
    <row r="3823" spans="6:17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</row>
    <row r="3824" spans="6:17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</row>
    <row r="3825" spans="6:17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</row>
    <row r="3826" spans="6:17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</row>
    <row r="3827" spans="6:17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</row>
    <row r="3828" spans="6:17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</row>
    <row r="3829" spans="6:17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</row>
    <row r="3830" spans="6:17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</row>
    <row r="3831" spans="6:17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</row>
    <row r="3832" spans="6:17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</row>
    <row r="3833" spans="6:17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</row>
    <row r="3834" spans="6:17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</row>
    <row r="3835" spans="6:17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</row>
    <row r="3836" spans="6:17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</row>
    <row r="3837" spans="6:17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</row>
    <row r="3838" spans="6:17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</row>
    <row r="3839" spans="6:17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</row>
    <row r="3840" spans="6:17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</row>
    <row r="3841" spans="6:17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</row>
    <row r="3842" spans="6:17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</row>
    <row r="3843" spans="6:17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</row>
    <row r="3844" spans="6:17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</row>
    <row r="3845" spans="6:17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</row>
    <row r="3846" spans="6:17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</row>
    <row r="3847" spans="6:17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</row>
    <row r="3848" spans="6:17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</row>
    <row r="3849" spans="6:17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</row>
    <row r="3850" spans="6:17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</row>
    <row r="3851" spans="6:17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</row>
    <row r="3852" spans="6:17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</row>
    <row r="3853" spans="6:17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</row>
    <row r="3854" spans="6:17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</row>
    <row r="3855" spans="6:17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</row>
    <row r="3856" spans="6:17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</row>
    <row r="3857" spans="6:17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</row>
    <row r="3858" spans="6:17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</row>
    <row r="3859" spans="6:17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</row>
    <row r="3860" spans="6:17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</row>
    <row r="3861" spans="6:17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</row>
    <row r="3862" spans="6:17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</row>
    <row r="3863" spans="6:17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</row>
    <row r="3864" spans="6:17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</row>
    <row r="3865" spans="6:17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</row>
    <row r="3866" spans="6:17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</row>
    <row r="3867" spans="6:17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</row>
    <row r="3868" spans="6:17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</row>
    <row r="3869" spans="6:17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</row>
    <row r="3870" spans="6:17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</row>
    <row r="3871" spans="6:17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</row>
    <row r="3872" spans="6:17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</row>
    <row r="3873" spans="6:17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</row>
    <row r="3874" spans="6:17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</row>
    <row r="3875" spans="6:17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</row>
    <row r="3876" spans="6:17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</row>
    <row r="3877" spans="6:17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</row>
    <row r="3878" spans="6:17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</row>
    <row r="3879" spans="6:17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</row>
    <row r="3880" spans="6:17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</row>
    <row r="3881" spans="6:17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</row>
    <row r="3882" spans="6:17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</row>
    <row r="3883" spans="6:17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</row>
    <row r="3884" spans="6:17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</row>
    <row r="3885" spans="6:17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</row>
    <row r="3886" spans="6:17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</row>
    <row r="3887" spans="6:17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</row>
    <row r="3888" spans="6:17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</row>
    <row r="3889" spans="6:17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</row>
    <row r="3890" spans="6:17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</row>
    <row r="3891" spans="6:17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</row>
    <row r="3892" spans="6:17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</row>
    <row r="3893" spans="6:17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</row>
    <row r="3894" spans="6:17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</row>
    <row r="3895" spans="6:17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</row>
    <row r="3896" spans="6:17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</row>
    <row r="3897" spans="6:17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</row>
    <row r="3898" spans="6:17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</row>
    <row r="3899" spans="6:17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</row>
    <row r="3900" spans="6:17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</row>
    <row r="3901" spans="6:17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</row>
    <row r="3902" spans="6:17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</row>
    <row r="3903" spans="6:17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</row>
    <row r="3904" spans="6:17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</row>
    <row r="3905" spans="6:17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</row>
    <row r="3906" spans="6:17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</row>
    <row r="3907" spans="6:17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</row>
    <row r="3908" spans="6:17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</row>
    <row r="3909" spans="6:17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</row>
    <row r="3910" spans="6:17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</row>
    <row r="3911" spans="6:17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</row>
    <row r="3912" spans="6:17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</row>
    <row r="3913" spans="6:17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</row>
    <row r="3914" spans="6:17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</row>
    <row r="3915" spans="6:17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</row>
    <row r="3916" spans="6:17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</row>
    <row r="3917" spans="6:17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</row>
    <row r="3918" spans="6:17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</row>
    <row r="3919" spans="6:17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</row>
    <row r="3920" spans="6:17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</row>
    <row r="3921" spans="6:17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</row>
    <row r="3922" spans="6:17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</row>
    <row r="3923" spans="6:17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</row>
    <row r="3924" spans="6:17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</row>
    <row r="3925" spans="6:17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</row>
    <row r="3926" spans="6:17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</row>
    <row r="3927" spans="6:17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</row>
    <row r="3928" spans="6:17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</row>
    <row r="3929" spans="6:17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</row>
    <row r="3930" spans="6:17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</row>
    <row r="3931" spans="6:17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</row>
    <row r="3932" spans="6:17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</row>
    <row r="3933" spans="6:17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</row>
    <row r="3934" spans="6:17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</row>
    <row r="3935" spans="6:17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</row>
    <row r="3936" spans="6:17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</row>
    <row r="3937" spans="6:17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</row>
    <row r="3938" spans="6:17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</row>
    <row r="3939" spans="6:17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</row>
    <row r="3940" spans="6:17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</row>
    <row r="3941" spans="6:17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</row>
    <row r="3942" spans="6:17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</row>
    <row r="3943" spans="6:17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</row>
    <row r="3944" spans="6:17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</row>
    <row r="3945" spans="6:17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</row>
    <row r="3946" spans="6:17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</row>
    <row r="3947" spans="6:17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</row>
    <row r="3948" spans="6:17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</row>
    <row r="3949" spans="6:17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</row>
    <row r="3950" spans="6:17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</row>
    <row r="3951" spans="6:17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</row>
    <row r="3952" spans="6:17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</row>
    <row r="3953" spans="6:17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</row>
    <row r="3954" spans="6:17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</row>
    <row r="3955" spans="6:17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</row>
    <row r="3956" spans="6:17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</row>
    <row r="3957" spans="6:17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</row>
    <row r="3958" spans="6:17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</row>
    <row r="3959" spans="6:17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</row>
    <row r="3960" spans="6:17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</row>
    <row r="3961" spans="6:17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</row>
    <row r="3962" spans="6:17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</row>
    <row r="3963" spans="6:17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</row>
    <row r="3964" spans="6:17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</row>
    <row r="3965" spans="6:17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</row>
    <row r="3966" spans="6:17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</row>
    <row r="3967" spans="6:17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</row>
    <row r="3968" spans="6:17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</row>
    <row r="3969" spans="6:17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</row>
    <row r="3970" spans="6:17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</row>
    <row r="3971" spans="6:17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</row>
    <row r="3972" spans="6:17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</row>
    <row r="3973" spans="6:17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</row>
    <row r="3974" spans="6:17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</row>
    <row r="3975" spans="6:17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</row>
    <row r="3976" spans="6:17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</row>
    <row r="3977" spans="6:17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</row>
    <row r="3978" spans="6:17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</row>
    <row r="3979" spans="6:17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</row>
    <row r="3980" spans="6:17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</row>
    <row r="3981" spans="6:17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</row>
    <row r="3982" spans="6:17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</row>
    <row r="3983" spans="6:17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</row>
    <row r="3984" spans="6:17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</row>
    <row r="3985" spans="6:17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</row>
    <row r="3986" spans="6:17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</row>
    <row r="3987" spans="6:17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</row>
    <row r="3988" spans="6:17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</row>
    <row r="3989" spans="6:17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</row>
    <row r="3990" spans="6:17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</row>
    <row r="3991" spans="6:17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</row>
    <row r="3992" spans="6:17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</row>
    <row r="3993" spans="6:17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</row>
    <row r="3994" spans="6:17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</row>
    <row r="3995" spans="6:17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</row>
    <row r="3996" spans="6:17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</row>
    <row r="3997" spans="6:17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</row>
    <row r="3998" spans="6:17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</row>
    <row r="3999" spans="6:17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</row>
    <row r="4000" spans="6:17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</row>
    <row r="4001" spans="6:17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</row>
    <row r="4002" spans="6:17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</row>
    <row r="4003" spans="6:17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</row>
    <row r="4004" spans="6:17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</row>
    <row r="4005" spans="6:17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</row>
    <row r="4006" spans="6:17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</row>
    <row r="4007" spans="6:17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</row>
    <row r="4008" spans="6:17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</row>
    <row r="4009" spans="6:17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</row>
    <row r="4010" spans="6:17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</row>
    <row r="4011" spans="6:17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</row>
    <row r="4012" spans="6:17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</row>
    <row r="4013" spans="6:17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</row>
    <row r="4014" spans="6:17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</row>
    <row r="4015" spans="6:17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</row>
    <row r="4016" spans="6:17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</row>
    <row r="4017" spans="6:17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</row>
    <row r="4018" spans="6:17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</row>
    <row r="4019" spans="6:17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</row>
    <row r="4020" spans="6:17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</row>
    <row r="4021" spans="6:17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</row>
    <row r="4022" spans="6:17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</row>
    <row r="4023" spans="6:17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</row>
    <row r="4024" spans="6:17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</row>
    <row r="4025" spans="6:17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</row>
    <row r="4026" spans="6:17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</row>
    <row r="4027" spans="6:17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</row>
    <row r="4028" spans="6:17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</row>
    <row r="4029" spans="6:17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</row>
    <row r="4030" spans="6:17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</row>
    <row r="4031" spans="6:17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</row>
    <row r="4032" spans="6:17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</row>
    <row r="4033" spans="6:17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</row>
    <row r="4034" spans="6:17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</row>
    <row r="4035" spans="6:17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</row>
    <row r="4036" spans="6:17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</row>
    <row r="4037" spans="6:17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</row>
    <row r="4038" spans="6:17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</row>
    <row r="4039" spans="6:17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</row>
    <row r="4040" spans="6:17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</row>
    <row r="4041" spans="6:17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</row>
    <row r="4042" spans="6:17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</row>
    <row r="4043" spans="6:17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</row>
    <row r="4044" spans="6:17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</row>
    <row r="4045" spans="6:17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</row>
    <row r="4046" spans="6:17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</row>
    <row r="4047" spans="6:17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</row>
    <row r="4048" spans="6:17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</row>
    <row r="4049" spans="6:17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</row>
    <row r="4050" spans="6:17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</row>
    <row r="4051" spans="6:17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</row>
    <row r="4052" spans="6:17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</row>
    <row r="4053" spans="6:17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</row>
    <row r="4054" spans="6:17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</row>
    <row r="4055" spans="6:17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</row>
    <row r="4056" spans="6:17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</row>
    <row r="4057" spans="6:17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</row>
    <row r="4058" spans="6:17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</row>
    <row r="4059" spans="6:17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</row>
    <row r="4060" spans="6:17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</row>
    <row r="4061" spans="6:17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</row>
    <row r="4062" spans="6:17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</row>
    <row r="4063" spans="6:17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</row>
    <row r="4064" spans="6:17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</row>
    <row r="4065" spans="6:17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</row>
    <row r="4066" spans="6:17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</row>
    <row r="4067" spans="6:17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</row>
    <row r="4068" spans="6:17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</row>
    <row r="4069" spans="6:17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</row>
    <row r="4070" spans="6:17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</row>
    <row r="4071" spans="6:17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</row>
    <row r="4072" spans="6:17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</row>
    <row r="4073" spans="6:17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</row>
    <row r="4074" spans="6:17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</row>
    <row r="4075" spans="6:17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</row>
    <row r="4076" spans="6:17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</row>
    <row r="4077" spans="6:17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</row>
    <row r="4078" spans="6:17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</row>
    <row r="4079" spans="6:17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</row>
    <row r="4080" spans="6:17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</row>
    <row r="4081" spans="6:17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</row>
    <row r="4082" spans="6:17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</row>
    <row r="4083" spans="6:17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</row>
    <row r="4084" spans="6:17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</row>
    <row r="4085" spans="6:17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</row>
    <row r="4086" spans="6:17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</row>
    <row r="4087" spans="6:17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</row>
    <row r="4088" spans="6:17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</row>
    <row r="4089" spans="6:17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</row>
    <row r="4090" spans="6:17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</row>
    <row r="4091" spans="6:17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</row>
    <row r="4092" spans="6:17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</row>
    <row r="4093" spans="6:17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</row>
    <row r="4094" spans="6:17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</row>
    <row r="4095" spans="6:17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</row>
    <row r="4096" spans="6:17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</row>
    <row r="4097" spans="6:17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</row>
    <row r="4098" spans="6:17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</row>
    <row r="4099" spans="6:17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</row>
    <row r="4100" spans="6:17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</row>
    <row r="4101" spans="6:17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</row>
    <row r="4102" spans="6:17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</row>
    <row r="4103" spans="6:17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</row>
    <row r="4104" spans="6:17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</row>
    <row r="4105" spans="6:17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</row>
    <row r="4106" spans="6:17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</row>
    <row r="4107" spans="6:17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</row>
    <row r="4108" spans="6:17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</row>
    <row r="4109" spans="6:17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</row>
    <row r="4110" spans="6:17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</row>
    <row r="4111" spans="6:17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</row>
    <row r="4112" spans="6:17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</row>
    <row r="4113" spans="6:17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</row>
    <row r="4114" spans="6:17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</row>
    <row r="4115" spans="6:17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</row>
    <row r="4116" spans="6:17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</row>
    <row r="4117" spans="6:17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</row>
    <row r="4118" spans="6:17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</row>
    <row r="4119" spans="6:17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</row>
    <row r="4120" spans="6:17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</row>
    <row r="4121" spans="6:17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</row>
    <row r="4122" spans="6:17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</row>
    <row r="4123" spans="6:17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</row>
    <row r="4124" spans="6:17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</row>
    <row r="4125" spans="6:17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</row>
    <row r="4126" spans="6:17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</row>
    <row r="4127" spans="6:17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</row>
    <row r="4128" spans="6:17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</row>
    <row r="4129" spans="6:17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</row>
    <row r="4130" spans="6:17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</row>
    <row r="4131" spans="6:17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</row>
    <row r="4132" spans="6:17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</row>
    <row r="4133" spans="6:17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</row>
    <row r="4134" spans="6:17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</row>
    <row r="4135" spans="6:17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</row>
    <row r="4136" spans="6:17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</row>
    <row r="4137" spans="6:17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</row>
    <row r="4138" spans="6:17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</row>
    <row r="4139" spans="6:17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</row>
    <row r="4140" spans="6:17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</row>
    <row r="4141" spans="6:17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</row>
    <row r="4142" spans="6:17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</row>
    <row r="4143" spans="6:17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</row>
    <row r="4144" spans="6:17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</row>
    <row r="4145" spans="6:17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</row>
    <row r="4146" spans="6:17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</row>
    <row r="4147" spans="6:17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</row>
    <row r="4148" spans="6:17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</row>
    <row r="4149" spans="6:17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</row>
    <row r="4150" spans="6:17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</row>
    <row r="4151" spans="6:17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</row>
    <row r="4152" spans="6:17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</row>
    <row r="4153" spans="6:17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</row>
    <row r="4154" spans="6:17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</row>
    <row r="4155" spans="6:17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</row>
    <row r="4156" spans="6:17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</row>
    <row r="4157" spans="6:17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</row>
    <row r="4158" spans="6:17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</row>
    <row r="4159" spans="6:17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</row>
    <row r="4160" spans="6:17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</row>
    <row r="4161" spans="6:17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</row>
    <row r="4162" spans="6:17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</row>
    <row r="4163" spans="6:17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</row>
    <row r="4164" spans="6:17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</row>
    <row r="4165" spans="6:17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</row>
    <row r="4166" spans="6:17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</row>
    <row r="4167" spans="6:17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</row>
    <row r="4168" spans="6:17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</row>
    <row r="4169" spans="6:17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</row>
    <row r="4170" spans="6:17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</row>
    <row r="4171" spans="6:17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</row>
    <row r="4172" spans="6:17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</row>
    <row r="4173" spans="6:17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</row>
    <row r="4174" spans="6:17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</row>
    <row r="4175" spans="6:17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</row>
    <row r="4176" spans="6:17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</row>
    <row r="4177" spans="6:17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</row>
    <row r="4178" spans="6:17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</row>
    <row r="4179" spans="6:17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</row>
    <row r="4180" spans="6:17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</row>
    <row r="4181" spans="6:17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</row>
    <row r="4182" spans="6:17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</row>
    <row r="4183" spans="6:17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</row>
    <row r="4184" spans="6:17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</row>
    <row r="4185" spans="6:17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</row>
    <row r="4186" spans="6:17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</row>
    <row r="4187" spans="6:17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</row>
    <row r="4188" spans="6:17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</row>
    <row r="4189" spans="6:17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</row>
    <row r="4190" spans="6:17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</row>
    <row r="4191" spans="6:17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</row>
    <row r="4192" spans="6:17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</row>
    <row r="4193" spans="6:17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</row>
    <row r="4194" spans="6:17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</row>
    <row r="4195" spans="6:17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</row>
    <row r="4196" spans="6:17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</row>
    <row r="4197" spans="6:17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</row>
    <row r="4198" spans="6:17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</row>
    <row r="4199" spans="6:17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</row>
    <row r="4200" spans="6:17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</row>
    <row r="4201" spans="6:17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</row>
    <row r="4202" spans="6:17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</row>
    <row r="4203" spans="6:17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</row>
    <row r="4204" spans="6:17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</row>
    <row r="4205" spans="6:17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</row>
    <row r="4206" spans="6:17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</row>
    <row r="4207" spans="6:17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</row>
    <row r="4208" spans="6:17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</row>
    <row r="4209" spans="6:17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</row>
    <row r="4210" spans="6:17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</row>
    <row r="4211" spans="6:17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</row>
    <row r="4212" spans="6:17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</row>
    <row r="4213" spans="6:17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</row>
    <row r="4214" spans="6:17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</row>
    <row r="4215" spans="6:17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</row>
    <row r="4216" spans="6:17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</row>
    <row r="4217" spans="6:17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</row>
    <row r="4218" spans="6:17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</row>
    <row r="4219" spans="6:17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</row>
    <row r="4220" spans="6:17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</row>
    <row r="4221" spans="6:17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</row>
    <row r="4222" spans="6:17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</row>
    <row r="4223" spans="6:17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</row>
    <row r="4224" spans="6:17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</row>
    <row r="4225" spans="6:17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</row>
    <row r="4226" spans="6:17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</row>
    <row r="4227" spans="6:17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</row>
    <row r="4228" spans="6:17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</row>
    <row r="4229" spans="6:17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</row>
    <row r="4230" spans="6:17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</row>
    <row r="4231" spans="6:17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</row>
    <row r="4232" spans="6:17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</row>
    <row r="4233" spans="6:17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</row>
    <row r="4234" spans="6:17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</row>
    <row r="4235" spans="6:17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</row>
    <row r="4236" spans="6:17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</row>
    <row r="4237" spans="6:17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</row>
    <row r="4238" spans="6:17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</row>
    <row r="4239" spans="6:17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</row>
    <row r="4240" spans="6:17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</row>
    <row r="4241" spans="6:17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</row>
    <row r="4242" spans="6:17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</row>
    <row r="4243" spans="6:17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</row>
    <row r="4244" spans="6:17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</row>
    <row r="4245" spans="6:17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</row>
    <row r="4246" spans="6:17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</row>
    <row r="4247" spans="6:17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</row>
    <row r="4248" spans="6:17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</row>
    <row r="4249" spans="6:17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</row>
    <row r="4250" spans="6:17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</row>
    <row r="4251" spans="6:17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</row>
    <row r="4252" spans="6:17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</row>
    <row r="4253" spans="6:17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</row>
    <row r="4254" spans="6:17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</row>
    <row r="4255" spans="6:17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</row>
    <row r="4256" spans="6:17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</row>
    <row r="4257" spans="6:17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</row>
    <row r="4258" spans="6:17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</row>
    <row r="4259" spans="6:17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</row>
    <row r="4260" spans="6:17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</row>
    <row r="4261" spans="6:17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</row>
    <row r="4262" spans="6:17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</row>
    <row r="4263" spans="6:17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</row>
    <row r="4264" spans="6:17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</row>
    <row r="4265" spans="6:17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</row>
    <row r="4266" spans="6:17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</row>
    <row r="4267" spans="6:17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</row>
    <row r="4268" spans="6:17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</row>
    <row r="4269" spans="6:17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</row>
    <row r="4270" spans="6:17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</row>
    <row r="4271" spans="6:17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</row>
    <row r="4272" spans="6:17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</row>
    <row r="4273" spans="6:17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</row>
    <row r="4274" spans="6:17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</row>
    <row r="4275" spans="6:17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</row>
    <row r="4276" spans="6:17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</row>
    <row r="4277" spans="6:17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</row>
    <row r="4278" spans="6:17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</row>
    <row r="4279" spans="6:17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</row>
    <row r="4280" spans="6:17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</row>
    <row r="4281" spans="6:17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</row>
    <row r="4282" spans="6:17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</row>
    <row r="4283" spans="6:17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</row>
    <row r="4284" spans="6:17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</row>
    <row r="4285" spans="6:17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</row>
    <row r="4286" spans="6:17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</row>
    <row r="4287" spans="6:17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</row>
    <row r="4288" spans="6:17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</row>
    <row r="4289" spans="6:17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</row>
    <row r="4290" spans="6:17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</row>
    <row r="4291" spans="6:17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</row>
    <row r="4292" spans="6:17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</row>
    <row r="4293" spans="6:17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</row>
    <row r="4294" spans="6:17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</row>
    <row r="4295" spans="6:17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</row>
    <row r="4296" spans="6:17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</row>
    <row r="4297" spans="6:17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</row>
    <row r="4298" spans="6:17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</row>
    <row r="4299" spans="6:17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</row>
    <row r="4300" spans="6:17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</row>
    <row r="4301" spans="6:17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</row>
    <row r="4302" spans="6:17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</row>
    <row r="4303" spans="6:17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</row>
    <row r="4304" spans="6:17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</row>
    <row r="4305" spans="6:17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</row>
    <row r="4306" spans="6:17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</row>
    <row r="4307" spans="6:17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</row>
    <row r="4308" spans="6:17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</row>
    <row r="4309" spans="6:17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</row>
    <row r="4310" spans="6:17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</row>
    <row r="4311" spans="6:17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</row>
    <row r="4312" spans="6:17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</row>
    <row r="4313" spans="6:17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</row>
    <row r="4314" spans="6:17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</row>
    <row r="4315" spans="6:17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</row>
    <row r="4316" spans="6:17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</row>
    <row r="4317" spans="6:17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</row>
    <row r="4318" spans="6:17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</row>
    <row r="4319" spans="6:17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</row>
    <row r="4320" spans="6:17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</row>
    <row r="4321" spans="6:17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</row>
    <row r="4322" spans="6:17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</row>
    <row r="4323" spans="6:17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</row>
    <row r="4324" spans="6:17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</row>
    <row r="4325" spans="6:17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</row>
    <row r="4326" spans="6:17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</row>
    <row r="4327" spans="6:17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</row>
    <row r="4328" spans="6:17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</row>
    <row r="4329" spans="6:17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</row>
    <row r="4330" spans="6:17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</row>
    <row r="4331" spans="6:17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</row>
    <row r="4332" spans="6:17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</row>
    <row r="4333" spans="6:17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</row>
    <row r="4334" spans="6:17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</row>
    <row r="4335" spans="6:17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</row>
    <row r="4336" spans="6:17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</row>
    <row r="4337" spans="6:17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</row>
    <row r="4338" spans="6:17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</row>
    <row r="4339" spans="6:17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</row>
    <row r="4340" spans="6:17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</row>
    <row r="4341" spans="6:17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</row>
    <row r="4342" spans="6:17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</row>
    <row r="4343" spans="6:17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</row>
    <row r="4344" spans="6:17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</row>
    <row r="4345" spans="6:17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</row>
    <row r="4346" spans="6:17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</row>
    <row r="4347" spans="6:17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</row>
    <row r="4348" spans="6:17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</row>
    <row r="4349" spans="6:17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</row>
    <row r="4350" spans="6:17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</row>
    <row r="4351" spans="6:17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</row>
    <row r="4352" spans="6:17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</row>
    <row r="4353" spans="6:17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</row>
    <row r="4354" spans="6:17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</row>
    <row r="4355" spans="6:17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</row>
    <row r="4356" spans="6:17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</row>
    <row r="4357" spans="6:17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</row>
    <row r="4358" spans="6:17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</row>
    <row r="4359" spans="6:17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</row>
    <row r="4360" spans="6:17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</row>
    <row r="4361" spans="6:17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</row>
    <row r="4362" spans="6:17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</row>
    <row r="4363" spans="6:17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</row>
    <row r="4364" spans="6:17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</row>
    <row r="4365" spans="6:17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</row>
    <row r="4366" spans="6:17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</row>
    <row r="4367" spans="6:17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</row>
    <row r="4368" spans="6:17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</row>
    <row r="4369" spans="6:17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</row>
    <row r="4370" spans="6:17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</row>
    <row r="4371" spans="6:17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</row>
    <row r="4372" spans="6:17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</row>
    <row r="4373" spans="6:17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</row>
    <row r="4374" spans="6:17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</row>
    <row r="4375" spans="6:17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</row>
    <row r="4376" spans="6:17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</row>
    <row r="4377" spans="6:17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</row>
    <row r="4378" spans="6:17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</row>
    <row r="4379" spans="6:17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</row>
    <row r="4380" spans="6:17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</row>
    <row r="4381" spans="6:17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</row>
    <row r="4382" spans="6:17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</row>
    <row r="4383" spans="6:17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</row>
    <row r="4384" spans="6:17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</row>
    <row r="4385" spans="6:17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</row>
    <row r="4386" spans="6:17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</row>
    <row r="4387" spans="6:17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</row>
    <row r="4388" spans="6:17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</row>
    <row r="4389" spans="6:17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</row>
    <row r="4390" spans="6:17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</row>
    <row r="4391" spans="6:17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</row>
    <row r="4392" spans="6:17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</row>
    <row r="4393" spans="6:17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</row>
    <row r="4394" spans="6:17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</row>
    <row r="4395" spans="6:17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</row>
    <row r="4396" spans="6:17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</row>
    <row r="4397" spans="6:17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</row>
    <row r="4398" spans="6:17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</row>
    <row r="4399" spans="6:17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</row>
    <row r="4400" spans="6:17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</row>
    <row r="4401" spans="6:17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</row>
    <row r="4402" spans="6:17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</row>
    <row r="4403" spans="6:17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</row>
    <row r="4404" spans="6:17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</row>
    <row r="4405" spans="6:17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</row>
    <row r="4406" spans="6:17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</row>
    <row r="4407" spans="6:17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</row>
    <row r="4408" spans="6:17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</row>
    <row r="4409" spans="6:17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</row>
    <row r="4410" spans="6:17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</row>
    <row r="4411" spans="6:17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</row>
    <row r="4412" spans="6:17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</row>
    <row r="4413" spans="6:17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</row>
    <row r="4414" spans="6:17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</row>
    <row r="4415" spans="6:17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</row>
    <row r="4416" spans="6:17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</row>
    <row r="4417" spans="6:17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</row>
    <row r="4418" spans="6:17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</row>
    <row r="4419" spans="6:17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</row>
    <row r="4420" spans="6:17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</row>
    <row r="4421" spans="6:17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</row>
    <row r="4422" spans="6:17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</row>
    <row r="4423" spans="6:17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</row>
    <row r="4424" spans="6:17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</row>
    <row r="4425" spans="6:17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</row>
    <row r="4426" spans="6:17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</row>
    <row r="4427" spans="6:17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</row>
    <row r="4428" spans="6:17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</row>
    <row r="4429" spans="6:17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</row>
    <row r="4430" spans="6:17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</row>
    <row r="4431" spans="6:17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</row>
    <row r="4432" spans="6:17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</row>
    <row r="4433" spans="6:17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</row>
    <row r="4434" spans="6:17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</row>
    <row r="4435" spans="6:17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</row>
    <row r="4436" spans="6:17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</row>
    <row r="4437" spans="6:17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</row>
    <row r="4438" spans="6:17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</row>
    <row r="4439" spans="6:17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</row>
    <row r="4440" spans="6:17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</row>
    <row r="4441" spans="6:17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</row>
    <row r="4442" spans="6:17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</row>
    <row r="4443" spans="6:17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</row>
    <row r="4444" spans="6:17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</row>
    <row r="4445" spans="6:17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</row>
    <row r="4446" spans="6:17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</row>
    <row r="4447" spans="6:17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</row>
    <row r="4448" spans="6:17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</row>
    <row r="4449" spans="6:17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</row>
    <row r="4450" spans="6:17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</row>
    <row r="4451" spans="6:17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</row>
    <row r="4452" spans="6:17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</row>
    <row r="4453" spans="6:17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</row>
    <row r="4454" spans="6:17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</row>
    <row r="4455" spans="6:17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</row>
    <row r="4456" spans="6:17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</row>
    <row r="4457" spans="6:17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</row>
    <row r="4458" spans="6:17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</row>
    <row r="4459" spans="6:17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</row>
    <row r="4460" spans="6:17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</row>
    <row r="4461" spans="6:17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</row>
    <row r="4462" spans="6:17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</row>
    <row r="4463" spans="6:17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</row>
    <row r="4464" spans="6:17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</row>
    <row r="4465" spans="6:17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</row>
    <row r="4466" spans="6:17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</row>
    <row r="4467" spans="6:17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</row>
    <row r="4468" spans="6:17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</row>
    <row r="4469" spans="6:17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</row>
    <row r="4470" spans="6:17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</row>
    <row r="4471" spans="6:17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</row>
    <row r="4472" spans="6:17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</row>
    <row r="4473" spans="6:17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</row>
    <row r="4474" spans="6:17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</row>
    <row r="4475" spans="6:17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</row>
    <row r="4476" spans="6:17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</row>
    <row r="4477" spans="6:17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</row>
    <row r="4478" spans="6:17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</row>
    <row r="4479" spans="6:17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</row>
    <row r="4480" spans="6:17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</row>
    <row r="4481" spans="6:17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</row>
    <row r="4482" spans="6:17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</row>
    <row r="4483" spans="6:17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</row>
    <row r="4484" spans="6:17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</row>
    <row r="4485" spans="6:17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</row>
    <row r="4486" spans="6:17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</row>
    <row r="4487" spans="6:17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</row>
    <row r="4488" spans="6:17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</row>
    <row r="4489" spans="6:17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</row>
    <row r="4490" spans="6:17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</row>
    <row r="4491" spans="6:17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</row>
    <row r="4492" spans="6:17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</row>
    <row r="4493" spans="6:17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</row>
    <row r="4494" spans="6:17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</row>
    <row r="4495" spans="6:17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</row>
    <row r="4496" spans="6:17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</row>
    <row r="4497" spans="6:17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</row>
    <row r="4498" spans="6:17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</row>
    <row r="4499" spans="6:17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</row>
    <row r="4500" spans="6:17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</row>
    <row r="4501" spans="6:17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</row>
    <row r="4502" spans="6:17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</row>
    <row r="4503" spans="6:17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</row>
    <row r="4504" spans="6:17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</row>
    <row r="4505" spans="6:17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</row>
    <row r="4506" spans="6:17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</row>
    <row r="4507" spans="6:17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</row>
    <row r="4508" spans="6:17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</row>
    <row r="4509" spans="6:17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</row>
    <row r="4510" spans="6:17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</row>
    <row r="4511" spans="6:17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</row>
    <row r="4512" spans="6:17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</row>
    <row r="4513" spans="6:17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</row>
    <row r="4514" spans="6:17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</row>
    <row r="4515" spans="6:17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</row>
    <row r="4516" spans="6:17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</row>
    <row r="4517" spans="6:17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</row>
    <row r="4518" spans="6:17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</row>
    <row r="4519" spans="6:17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</row>
    <row r="4520" spans="6:17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</row>
    <row r="4521" spans="6:17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</row>
    <row r="4522" spans="6:17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</row>
    <row r="4523" spans="6:17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</row>
    <row r="4524" spans="6:17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</row>
    <row r="4525" spans="6:17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</row>
    <row r="4526" spans="6:17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</row>
    <row r="4527" spans="6:17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</row>
    <row r="4528" spans="6:17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</row>
    <row r="4529" spans="6:17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</row>
    <row r="4530" spans="6:17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</row>
    <row r="4531" spans="6:17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</row>
    <row r="4532" spans="6:17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</row>
    <row r="4533" spans="6:17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</row>
    <row r="4534" spans="6:17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</row>
    <row r="4535" spans="6:17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</row>
    <row r="4536" spans="6:17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</row>
    <row r="4537" spans="6:17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</row>
    <row r="4538" spans="6:17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</row>
    <row r="4539" spans="6:17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</row>
    <row r="4540" spans="6:17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</row>
    <row r="4541" spans="6:17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</row>
    <row r="4542" spans="6:17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</row>
    <row r="4543" spans="6:17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</row>
    <row r="4544" spans="6:17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</row>
    <row r="4545" spans="6:17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</row>
    <row r="4546" spans="6:17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</row>
    <row r="4547" spans="6:17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</row>
    <row r="4548" spans="6:17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</row>
    <row r="4549" spans="6:17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</row>
    <row r="4550" spans="6:17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</row>
    <row r="4551" spans="6:17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</row>
    <row r="4552" spans="6:17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</row>
    <row r="4553" spans="6:17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</row>
    <row r="4554" spans="6:17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</row>
    <row r="4555" spans="6:17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</row>
    <row r="4556" spans="6:17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</row>
    <row r="4557" spans="6:17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</row>
    <row r="4558" spans="6:17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</row>
    <row r="4559" spans="6:17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</row>
    <row r="4560" spans="6:17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</row>
    <row r="4561" spans="6:17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</row>
    <row r="4562" spans="6:17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</row>
    <row r="4563" spans="6:17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</row>
    <row r="4564" spans="6:17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</row>
    <row r="4565" spans="6:17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</row>
    <row r="4566" spans="6:17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</row>
    <row r="4567" spans="6:17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</row>
    <row r="4568" spans="6:17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</row>
    <row r="4569" spans="6:17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</row>
    <row r="4570" spans="6:17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</row>
    <row r="4571" spans="6:17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</row>
    <row r="4572" spans="6:17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</row>
    <row r="4573" spans="6:17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</row>
    <row r="4574" spans="6:17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</row>
    <row r="4575" spans="6:17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</row>
    <row r="4576" spans="6:17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</row>
    <row r="4577" spans="6:17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</row>
    <row r="4578" spans="6:17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</row>
    <row r="4579" spans="6:17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</row>
    <row r="4580" spans="6:17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</row>
    <row r="4581" spans="6:17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</row>
    <row r="4582" spans="6:17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</row>
    <row r="4583" spans="6:17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</row>
    <row r="4584" spans="6:17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</row>
    <row r="4585" spans="6:17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</row>
    <row r="4586" spans="6:17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</row>
    <row r="4587" spans="6:17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</row>
    <row r="4588" spans="6:17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</row>
    <row r="4589" spans="6:17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</row>
    <row r="4590" spans="6:17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</row>
    <row r="4591" spans="6:17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</row>
    <row r="4592" spans="6:17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</row>
    <row r="4593" spans="6:17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</row>
    <row r="4594" spans="6:17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</row>
    <row r="4595" spans="6:17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</row>
    <row r="4596" spans="6:17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</row>
    <row r="4597" spans="6:17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</row>
    <row r="4598" spans="6:17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</row>
    <row r="4599" spans="6:17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</row>
    <row r="4600" spans="6:17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</row>
    <row r="4601" spans="6:17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</row>
    <row r="4602" spans="6:17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</row>
    <row r="4603" spans="6:17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</row>
    <row r="4604" spans="6:17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</row>
    <row r="4605" spans="6:17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</row>
    <row r="4606" spans="6:17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</row>
    <row r="4607" spans="6:17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</row>
    <row r="4608" spans="6:17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</row>
    <row r="4609" spans="6:17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</row>
    <row r="4610" spans="6:17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</row>
    <row r="4611" spans="6:17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</row>
    <row r="4612" spans="6:17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</row>
    <row r="4613" spans="6:17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</row>
    <row r="4614" spans="6:17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</row>
    <row r="4615" spans="6:17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</row>
    <row r="4616" spans="6:17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</row>
    <row r="4617" spans="6:17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</row>
    <row r="4618" spans="6:17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</row>
    <row r="4619" spans="6:17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</row>
    <row r="4620" spans="6:17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</row>
    <row r="4621" spans="6:17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</row>
    <row r="4622" spans="6:17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</row>
    <row r="4623" spans="6:17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</row>
    <row r="4624" spans="6:17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</row>
    <row r="4625" spans="6:17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</row>
    <row r="4626" spans="6:17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</row>
    <row r="4627" spans="6:17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</row>
    <row r="4628" spans="6:17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</row>
    <row r="4629" spans="6:17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</row>
    <row r="4630" spans="6:17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</row>
    <row r="4631" spans="6:17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</row>
    <row r="4632" spans="6:17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</row>
    <row r="4633" spans="6:17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</row>
    <row r="4634" spans="6:17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</row>
    <row r="4635" spans="6:17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</row>
    <row r="4636" spans="6:17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</row>
    <row r="4637" spans="6:17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</row>
    <row r="4638" spans="6:17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</row>
    <row r="4639" spans="6:17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</row>
    <row r="4640" spans="6:17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</row>
    <row r="4641" spans="6:17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</row>
    <row r="4642" spans="6:17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</row>
    <row r="4643" spans="6:17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</row>
    <row r="4644" spans="6:17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</row>
    <row r="4645" spans="6:17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</row>
    <row r="4646" spans="6:17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</row>
    <row r="4647" spans="6:17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</row>
    <row r="4648" spans="6:17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</row>
    <row r="4649" spans="6:17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</row>
    <row r="4650" spans="6:17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</row>
    <row r="4651" spans="6:17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</row>
    <row r="4652" spans="6:17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</row>
    <row r="4653" spans="6:17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</row>
    <row r="4654" spans="6:17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</row>
    <row r="4655" spans="6:17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</row>
    <row r="4656" spans="6:17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</row>
    <row r="4657" spans="6:17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</row>
    <row r="4658" spans="6:17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</row>
    <row r="4659" spans="6:17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</row>
    <row r="4660" spans="6:17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</row>
    <row r="4661" spans="6:17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</row>
    <row r="4662" spans="6:17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</row>
    <row r="4663" spans="6:17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</row>
    <row r="4664" spans="6:17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</row>
    <row r="4665" spans="6:17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</row>
    <row r="4666" spans="6:17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</row>
    <row r="4667" spans="6:17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</row>
    <row r="4668" spans="6:17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</row>
    <row r="4669" spans="6:17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</row>
    <row r="4670" spans="6:17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</row>
    <row r="4671" spans="6:17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</row>
    <row r="4672" spans="6:17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</row>
    <row r="4673" spans="6:17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</row>
    <row r="4674" spans="6:17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</row>
    <row r="4675" spans="6:17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</row>
    <row r="4676" spans="6:17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</row>
    <row r="4677" spans="6:17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</row>
    <row r="4678" spans="6:17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</row>
    <row r="4679" spans="6:17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</row>
    <row r="4680" spans="6:17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</row>
    <row r="4681" spans="6:17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</row>
    <row r="4682" spans="6:17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</row>
    <row r="4683" spans="6:17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</row>
    <row r="4684" spans="6:17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</row>
    <row r="4685" spans="6:17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</row>
    <row r="4686" spans="6:17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</row>
    <row r="4687" spans="6:17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</row>
    <row r="4688" spans="6:17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</row>
    <row r="4689" spans="6:17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</row>
    <row r="4690" spans="6:17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</row>
    <row r="4691" spans="6:17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</row>
    <row r="4692" spans="6:17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</row>
    <row r="4693" spans="6:17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</row>
    <row r="4694" spans="6:17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</row>
    <row r="4695" spans="6:17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</row>
    <row r="4696" spans="6:17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</row>
    <row r="4697" spans="6:17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</row>
    <row r="4698" spans="6:17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</row>
    <row r="4699" spans="6:17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</row>
    <row r="4700" spans="6:17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</row>
    <row r="4701" spans="6:17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</row>
    <row r="4702" spans="6:17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</row>
    <row r="4703" spans="6:17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</row>
    <row r="4704" spans="6:17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</row>
    <row r="4705" spans="6:17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</row>
    <row r="4706" spans="6:17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</row>
    <row r="4707" spans="6:17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</row>
    <row r="4708" spans="6:17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</row>
    <row r="4709" spans="6:17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</row>
    <row r="4710" spans="6:17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</row>
    <row r="4711" spans="6:17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</row>
    <row r="4712" spans="6:17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</row>
    <row r="4713" spans="6:17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</row>
    <row r="4714" spans="6:17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</row>
    <row r="4715" spans="6:17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</row>
    <row r="4716" spans="6:17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</row>
    <row r="4717" spans="6:17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</row>
    <row r="4718" spans="6:17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</row>
    <row r="4719" spans="6:17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</row>
    <row r="4720" spans="6:17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</row>
    <row r="4721" spans="6:17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</row>
    <row r="4722" spans="6:17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</row>
    <row r="4723" spans="6:17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</row>
    <row r="4724" spans="6:17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</row>
    <row r="4725" spans="6:17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</row>
    <row r="4726" spans="6:17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</row>
    <row r="4727" spans="6:17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</row>
    <row r="4728" spans="6:17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</row>
    <row r="4729" spans="6:17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</row>
    <row r="4730" spans="6:17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</row>
    <row r="4731" spans="6:17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</row>
    <row r="4732" spans="6:17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</row>
    <row r="4733" spans="6:17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</row>
    <row r="4734" spans="6:17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</row>
    <row r="4735" spans="6:17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</row>
    <row r="4736" spans="6:17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</row>
    <row r="4737" spans="6:17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</row>
    <row r="4738" spans="6:17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</row>
    <row r="4739" spans="6:17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</row>
    <row r="4740" spans="6:17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</row>
    <row r="4741" spans="6:17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</row>
    <row r="4742" spans="6:17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</row>
    <row r="4743" spans="6:17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</row>
    <row r="4744" spans="6:17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</row>
    <row r="4745" spans="6:17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</row>
    <row r="4746" spans="6:17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</row>
    <row r="4747" spans="6:17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</row>
    <row r="4748" spans="6:17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</row>
    <row r="4749" spans="6:17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</row>
    <row r="4750" spans="6:17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</row>
    <row r="4751" spans="6:17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</row>
    <row r="4752" spans="6:17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</row>
    <row r="4753" spans="6:17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</row>
    <row r="4754" spans="6:17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</row>
    <row r="4755" spans="6:17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</row>
    <row r="4756" spans="6:17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</row>
    <row r="4757" spans="6:17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</row>
    <row r="4758" spans="6:17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</row>
    <row r="4759" spans="6:17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</row>
    <row r="4760" spans="6:17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</row>
    <row r="4761" spans="6:17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</row>
    <row r="4762" spans="6:17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</row>
    <row r="4763" spans="6:17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</row>
    <row r="4764" spans="6:17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</row>
    <row r="4765" spans="6:17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</row>
    <row r="4766" spans="6:17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</row>
    <row r="4767" spans="6:17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</row>
    <row r="4768" spans="6:17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</row>
    <row r="4769" spans="6:17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</row>
    <row r="4770" spans="6:17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</row>
    <row r="4771" spans="6:17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</row>
    <row r="4772" spans="6:17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</row>
    <row r="4773" spans="6:17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</row>
    <row r="4774" spans="6:17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</row>
    <row r="4775" spans="6:17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</row>
    <row r="4776" spans="6:17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</row>
    <row r="4777" spans="6:17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</row>
    <row r="4778" spans="6:17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</row>
    <row r="4779" spans="6:17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</row>
    <row r="4780" spans="6:17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</row>
    <row r="4781" spans="6:17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</row>
    <row r="4782" spans="6:17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</row>
    <row r="4783" spans="6:17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</row>
    <row r="4784" spans="6:17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</row>
    <row r="4785" spans="6:17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</row>
    <row r="4786" spans="6:17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</row>
    <row r="4787" spans="6:17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</row>
    <row r="4788" spans="6:17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</row>
    <row r="4789" spans="6:17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</row>
    <row r="4790" spans="6:17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</row>
    <row r="4791" spans="6:17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</row>
    <row r="4792" spans="6:17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</row>
    <row r="4793" spans="6:17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</row>
    <row r="4794" spans="6:17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</row>
    <row r="4795" spans="6:17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</row>
    <row r="4796" spans="6:17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</row>
    <row r="4797" spans="6:17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</row>
    <row r="4798" spans="6:17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</row>
    <row r="4799" spans="6:17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</row>
    <row r="4800" spans="6:17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</row>
    <row r="4801" spans="6:17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</row>
    <row r="4802" spans="6:17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</row>
    <row r="4803" spans="6:17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</row>
    <row r="4804" spans="6:17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</row>
    <row r="4805" spans="6:17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</row>
    <row r="4806" spans="6:17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</row>
    <row r="4807" spans="6:17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</row>
    <row r="4808" spans="6:17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</row>
    <row r="4809" spans="6:17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</row>
    <row r="4810" spans="6:17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</row>
    <row r="4811" spans="6:17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</row>
    <row r="4812" spans="6:17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</row>
    <row r="4813" spans="6:17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</row>
    <row r="4814" spans="6:17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</row>
    <row r="4815" spans="6:17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</row>
    <row r="4816" spans="6:17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</row>
    <row r="4817" spans="6:17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</row>
    <row r="4818" spans="6:17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</row>
    <row r="4819" spans="6:17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</row>
    <row r="4820" spans="6:17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</row>
    <row r="4821" spans="6:17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</row>
    <row r="4822" spans="6:17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</row>
    <row r="4823" spans="6:17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</row>
    <row r="4824" spans="6:17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</row>
    <row r="4825" spans="6:17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</row>
    <row r="4826" spans="6:17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</row>
    <row r="4827" spans="6:17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</row>
    <row r="4828" spans="6:17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</row>
    <row r="4829" spans="6:17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</row>
    <row r="4830" spans="6:17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</row>
    <row r="4831" spans="6:17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</row>
    <row r="4832" spans="6:17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</row>
    <row r="4833" spans="6:17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</row>
    <row r="4834" spans="6:17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</row>
    <row r="4835" spans="6:17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</row>
    <row r="4836" spans="6:17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</row>
    <row r="4837" spans="6:17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</row>
    <row r="4838" spans="6:17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</row>
    <row r="4839" spans="6:17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</row>
    <row r="4840" spans="6:17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</row>
    <row r="4841" spans="6:17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</row>
    <row r="4842" spans="6:17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</row>
    <row r="4843" spans="6:17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</row>
    <row r="4844" spans="6:17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</row>
    <row r="4845" spans="6:17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</row>
    <row r="4846" spans="6:17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</row>
    <row r="4847" spans="6:17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</row>
    <row r="4848" spans="6:17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</row>
    <row r="4849" spans="6:17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</row>
    <row r="4850" spans="6:17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</row>
    <row r="4851" spans="6:17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</row>
    <row r="4852" spans="6:17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</row>
    <row r="4853" spans="6:17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</row>
    <row r="4854" spans="6:17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</row>
    <row r="4855" spans="6:17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</row>
    <row r="4856" spans="6:17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</row>
    <row r="4857" spans="6:17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</row>
    <row r="4858" spans="6:17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</row>
    <row r="4859" spans="6:17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</row>
    <row r="4860" spans="6:17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</row>
    <row r="4861" spans="6:17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</row>
    <row r="4862" spans="6:17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</row>
    <row r="4863" spans="6:17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</row>
    <row r="4864" spans="6:17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</row>
    <row r="4865" spans="6:17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</row>
    <row r="4866" spans="6:17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</row>
    <row r="4867" spans="6:17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</row>
    <row r="4868" spans="6:17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</row>
    <row r="4869" spans="6:17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</row>
    <row r="4870" spans="6:17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</row>
    <row r="4871" spans="6:17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</row>
    <row r="4872" spans="6:17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</row>
    <row r="4873" spans="6:17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</row>
    <row r="4874" spans="6:17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</row>
    <row r="4875" spans="6:17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</row>
    <row r="4876" spans="6:17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</row>
    <row r="4877" spans="6:17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</row>
    <row r="4878" spans="6:17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</row>
    <row r="4879" spans="6:17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</row>
    <row r="4880" spans="6:17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</row>
    <row r="4881" spans="6:17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</row>
    <row r="4882" spans="6:17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</row>
    <row r="4883" spans="6:17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</row>
    <row r="4884" spans="6:17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</row>
    <row r="4885" spans="6:17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</row>
    <row r="4886" spans="6:17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</row>
    <row r="4887" spans="6:17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</row>
    <row r="4888" spans="6:17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</row>
    <row r="4889" spans="6:17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</row>
    <row r="4890" spans="6:17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</row>
    <row r="4891" spans="6:17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</row>
    <row r="4892" spans="6:17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</row>
    <row r="4893" spans="6:17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</row>
    <row r="4894" spans="6:17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</row>
    <row r="4895" spans="6:17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</row>
    <row r="4896" spans="6:17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</row>
    <row r="4897" spans="6:17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</row>
    <row r="4898" spans="6:17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</row>
    <row r="4899" spans="6:17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</row>
    <row r="4900" spans="6:17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</row>
    <row r="4901" spans="6:17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</row>
    <row r="4902" spans="6:17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</row>
    <row r="4903" spans="6:17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</row>
    <row r="4904" spans="6:17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</row>
    <row r="4905" spans="6:17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</row>
    <row r="4906" spans="6:17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</row>
    <row r="4907" spans="6:17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</row>
    <row r="4908" spans="6:17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</row>
    <row r="4909" spans="6:17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</row>
    <row r="4910" spans="6:17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</row>
    <row r="4911" spans="6:17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</row>
    <row r="4912" spans="6:17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</row>
    <row r="4913" spans="6:17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</row>
    <row r="4914" spans="6:17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</row>
    <row r="4915" spans="6:17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</row>
    <row r="4916" spans="6:17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</row>
    <row r="4917" spans="6:17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</row>
    <row r="4918" spans="6:17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</row>
    <row r="4919" spans="6:17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</row>
    <row r="4920" spans="6:17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</row>
    <row r="4921" spans="6:17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</row>
    <row r="4922" spans="6:17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</row>
    <row r="4923" spans="6:17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</row>
    <row r="4924" spans="6:17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</row>
    <row r="4925" spans="6:17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</row>
    <row r="4926" spans="6:17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</row>
    <row r="4927" spans="6:17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</row>
    <row r="4928" spans="6:17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</row>
    <row r="4929" spans="6:17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</row>
    <row r="4930" spans="6:17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</row>
    <row r="4931" spans="6:17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</row>
    <row r="4932" spans="6:17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</row>
    <row r="4933" spans="6:17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</row>
    <row r="4934" spans="6:17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</row>
    <row r="4935" spans="6:17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</row>
    <row r="4936" spans="6:17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</row>
    <row r="4937" spans="6:17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</row>
    <row r="4938" spans="6:17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</row>
    <row r="4939" spans="6:17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</row>
    <row r="4940" spans="6:17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</row>
    <row r="4941" spans="6:17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</row>
    <row r="4942" spans="6:17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</row>
    <row r="4943" spans="6:17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</row>
    <row r="4944" spans="6:17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</row>
    <row r="4945" spans="6:17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</row>
    <row r="4946" spans="6:17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</row>
    <row r="4947" spans="6:17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</row>
    <row r="4948" spans="6:17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</row>
    <row r="4949" spans="6:17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</row>
    <row r="4950" spans="6:17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</row>
    <row r="4951" spans="6:17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</row>
    <row r="4952" spans="6:17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</row>
    <row r="4953" spans="6:17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</row>
    <row r="4954" spans="6:17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</row>
    <row r="4955" spans="6:17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</row>
    <row r="4956" spans="6:17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</row>
    <row r="4957" spans="6:17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</row>
    <row r="4958" spans="6:17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</row>
    <row r="4959" spans="6:17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</row>
    <row r="4960" spans="6:17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</row>
    <row r="4961" spans="6:17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</row>
    <row r="4962" spans="6:17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</row>
    <row r="4963" spans="6:17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</row>
    <row r="4964" spans="6:17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</row>
    <row r="4965" spans="6:17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</row>
    <row r="4966" spans="6:17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</row>
    <row r="4967" spans="6:17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</row>
    <row r="4968" spans="6:17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</row>
    <row r="4969" spans="6:17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</row>
    <row r="4970" spans="6:17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</row>
    <row r="4971" spans="6:17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</row>
    <row r="4972" spans="6:17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</row>
    <row r="4973" spans="6:17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</row>
    <row r="4974" spans="6:17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</row>
    <row r="4975" spans="6:17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</row>
    <row r="4976" spans="6:17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</row>
    <row r="4977" spans="6:17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</row>
    <row r="4978" spans="6:17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</row>
    <row r="4979" spans="6:17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</row>
    <row r="4980" spans="6:17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</row>
    <row r="4981" spans="6:17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</row>
    <row r="4982" spans="6:17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</row>
    <row r="4983" spans="6:17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</row>
    <row r="4984" spans="6:17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</row>
    <row r="4985" spans="6:17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</row>
    <row r="4986" spans="6:17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</row>
    <row r="4987" spans="6:17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</row>
    <row r="4988" spans="6:17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</row>
    <row r="4989" spans="6:17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</row>
    <row r="4990" spans="6:17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</row>
    <row r="4991" spans="6:17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</row>
    <row r="4992" spans="6:17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</row>
    <row r="4993" spans="6:17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</row>
    <row r="4994" spans="6:17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</row>
    <row r="4995" spans="6:17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</row>
    <row r="4996" spans="6:17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</row>
    <row r="4997" spans="6:17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</row>
    <row r="4998" spans="6:17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</row>
    <row r="4999" spans="6:17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</row>
    <row r="5000" spans="6:17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</row>
    <row r="5001" spans="6:17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</row>
    <row r="5002" spans="6:17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</row>
    <row r="5003" spans="6:17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</row>
    <row r="5004" spans="6:17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</row>
    <row r="5005" spans="6:17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</row>
    <row r="5006" spans="6:17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</row>
    <row r="5007" spans="6:17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</row>
    <row r="5008" spans="6:17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</row>
    <row r="5009" spans="6:17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</row>
    <row r="5010" spans="6:17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</row>
    <row r="5011" spans="6:17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</row>
    <row r="5012" spans="6:17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</row>
    <row r="5013" spans="6:17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</row>
    <row r="5014" spans="6:17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</row>
    <row r="5015" spans="6:17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</row>
    <row r="5016" spans="6:17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</row>
    <row r="5017" spans="6:17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</row>
    <row r="5018" spans="6:17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</row>
    <row r="5019" spans="6:17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</row>
    <row r="5020" spans="6:17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</row>
    <row r="5021" spans="6:17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</row>
    <row r="5022" spans="6:17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</row>
    <row r="5023" spans="6:17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</row>
    <row r="5024" spans="6:17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</row>
    <row r="5025" spans="6:17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</row>
    <row r="5026" spans="6:17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</row>
    <row r="5027" spans="6:17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</row>
    <row r="5028" spans="6:17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</row>
    <row r="5029" spans="6:17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</row>
    <row r="5030" spans="6:17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</row>
    <row r="5031" spans="6:17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</row>
    <row r="5032" spans="6:17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</row>
    <row r="5033" spans="6:17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</row>
    <row r="5034" spans="6:17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</row>
    <row r="5035" spans="6:17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</row>
    <row r="5036" spans="6:17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</row>
    <row r="5037" spans="6:17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</row>
    <row r="5038" spans="6:17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</row>
    <row r="5039" spans="6:17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</row>
    <row r="5040" spans="6:17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</row>
    <row r="5041" spans="6:17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</row>
    <row r="5042" spans="6:17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</row>
    <row r="5043" spans="6:17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</row>
    <row r="5044" spans="6:17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</row>
    <row r="5045" spans="6:17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</row>
    <row r="5046" spans="6:17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</row>
    <row r="5047" spans="6:17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</row>
    <row r="5048" spans="6:17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</row>
    <row r="5049" spans="6:17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</row>
    <row r="5050" spans="6:17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</row>
    <row r="5051" spans="6:17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</row>
    <row r="5052" spans="6:17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</row>
    <row r="5053" spans="6:17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</row>
    <row r="5054" spans="6:17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</row>
    <row r="5055" spans="6:17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</row>
    <row r="5056" spans="6:17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</row>
    <row r="5057" spans="6:17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</row>
    <row r="5058" spans="6:17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</row>
    <row r="5059" spans="6:17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</row>
    <row r="5060" spans="6:17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</row>
    <row r="5061" spans="6:17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</row>
    <row r="5062" spans="6:17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</row>
    <row r="5063" spans="6:17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</row>
    <row r="5064" spans="6:17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</row>
    <row r="5065" spans="6:17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</row>
    <row r="5066" spans="6:17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</row>
    <row r="5067" spans="6:17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</row>
    <row r="5068" spans="6:17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</row>
    <row r="5069" spans="6:17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</row>
    <row r="5070" spans="6:17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</row>
    <row r="5071" spans="6:17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</row>
    <row r="5072" spans="6:17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</row>
    <row r="5073" spans="6:17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</row>
    <row r="5074" spans="6:17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</row>
    <row r="5075" spans="6:17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</row>
    <row r="5076" spans="6:17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</row>
    <row r="5077" spans="6:17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</row>
    <row r="5078" spans="6:17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</row>
    <row r="5079" spans="6:17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</row>
    <row r="5080" spans="6:17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</row>
    <row r="5081" spans="6:17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</row>
    <row r="5082" spans="6:17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</row>
    <row r="5083" spans="6:17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</row>
    <row r="5084" spans="6:17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</row>
    <row r="5085" spans="6:17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</row>
    <row r="5086" spans="6:17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</row>
    <row r="5087" spans="6:17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</row>
    <row r="5088" spans="6:17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</row>
    <row r="5089" spans="6:17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</row>
    <row r="5090" spans="6:17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</row>
    <row r="5091" spans="6:17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</row>
    <row r="5092" spans="6:17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</row>
    <row r="5093" spans="6:17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</row>
    <row r="5094" spans="6:17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</row>
    <row r="5095" spans="6:17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</row>
    <row r="5096" spans="6:17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</row>
    <row r="5097" spans="6:17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</row>
    <row r="5098" spans="6:17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</row>
    <row r="5099" spans="6:17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</row>
    <row r="5100" spans="6:17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</row>
    <row r="5101" spans="6:17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</row>
    <row r="5102" spans="6:17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</row>
    <row r="5103" spans="6:17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</row>
    <row r="5104" spans="6:17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</row>
    <row r="5105" spans="6:17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</row>
    <row r="5106" spans="6:17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</row>
    <row r="5107" spans="6:17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</row>
    <row r="5108" spans="6:17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</row>
    <row r="5109" spans="6:17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</row>
    <row r="5110" spans="6:17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</row>
    <row r="5111" spans="6:17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</row>
    <row r="5112" spans="6:17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</row>
    <row r="5113" spans="6:17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</row>
    <row r="5114" spans="6:17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</row>
    <row r="5115" spans="6:17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</row>
    <row r="5116" spans="6:17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</row>
    <row r="5117" spans="6:17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</row>
    <row r="5118" spans="6:17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</row>
    <row r="5119" spans="6:17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</row>
    <row r="5120" spans="6:17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</row>
    <row r="5121" spans="6:17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</row>
    <row r="5122" spans="6:17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</row>
    <row r="5123" spans="6:17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</row>
    <row r="5124" spans="6:17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</row>
    <row r="5125" spans="6:17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</row>
    <row r="5126" spans="6:17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</row>
    <row r="5127" spans="6:17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</row>
    <row r="5128" spans="6:17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</row>
    <row r="5129" spans="6:17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</row>
    <row r="5130" spans="6:17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</row>
    <row r="5131" spans="6:17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</row>
    <row r="5132" spans="6:17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</row>
    <row r="5133" spans="6:17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</row>
    <row r="5134" spans="6:17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</row>
    <row r="5135" spans="6:17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</row>
    <row r="5136" spans="6:17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</row>
    <row r="5137" spans="6:17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</row>
    <row r="5138" spans="6:17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</row>
    <row r="5139" spans="6:17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</row>
    <row r="5140" spans="6:17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</row>
    <row r="5141" spans="6:17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</row>
    <row r="5142" spans="6:17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</row>
    <row r="5143" spans="6:17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</row>
    <row r="5144" spans="6:17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</row>
    <row r="5145" spans="6:17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</row>
    <row r="5146" spans="6:17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</row>
    <row r="5147" spans="6:17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</row>
    <row r="5148" spans="6:17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</row>
    <row r="5149" spans="6:17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</row>
    <row r="5150" spans="6:17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</row>
    <row r="5151" spans="6:17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</row>
    <row r="5152" spans="6:17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</row>
    <row r="5153" spans="6:17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</row>
    <row r="5154" spans="6:17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</row>
    <row r="5155" spans="6:17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</row>
    <row r="5156" spans="6:17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</row>
    <row r="5157" spans="6:17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</row>
    <row r="5158" spans="6:17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</row>
    <row r="5159" spans="6:17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</row>
    <row r="5160" spans="6:17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</row>
    <row r="5161" spans="6:17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</row>
    <row r="5162" spans="6:17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</row>
    <row r="5163" spans="6:17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</row>
    <row r="5164" spans="6:17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</row>
    <row r="5165" spans="6:17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</row>
    <row r="5166" spans="6:17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</row>
    <row r="5167" spans="6:17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</row>
    <row r="5168" spans="6:17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</row>
    <row r="5169" spans="6:17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</row>
    <row r="5170" spans="6:17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</row>
    <row r="5171" spans="6:17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</row>
    <row r="5172" spans="6:17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</row>
    <row r="5173" spans="6:17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</row>
    <row r="5174" spans="6:17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</row>
    <row r="5175" spans="6:17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</row>
    <row r="5176" spans="6:17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</row>
    <row r="5177" spans="6:17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</row>
    <row r="5178" spans="6:17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</row>
    <row r="5179" spans="6:17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</row>
    <row r="5180" spans="6:17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</row>
    <row r="5181" spans="6:17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</row>
    <row r="5182" spans="6:17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</row>
    <row r="5183" spans="6:17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</row>
    <row r="5184" spans="6:17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</row>
    <row r="5185" spans="6:17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</row>
    <row r="5186" spans="6:17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</row>
    <row r="5187" spans="6:17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</row>
    <row r="5188" spans="6:17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</row>
    <row r="5189" spans="6:17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</row>
    <row r="5190" spans="6:17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</row>
    <row r="5191" spans="6:17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</row>
    <row r="5192" spans="6:17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</row>
    <row r="5193" spans="6:17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</row>
    <row r="5194" spans="6:17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</row>
    <row r="5195" spans="6:17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</row>
    <row r="5196" spans="6:17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</row>
    <row r="5197" spans="6:17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</row>
    <row r="5198" spans="6:17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</row>
    <row r="5199" spans="6:17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</row>
    <row r="5200" spans="6:17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</row>
    <row r="5201" spans="6:17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</row>
    <row r="5202" spans="6:17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</row>
    <row r="5203" spans="6:17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</row>
    <row r="5204" spans="6:17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</row>
    <row r="5205" spans="6:17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</row>
    <row r="5206" spans="6:17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</row>
    <row r="5207" spans="6:17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</row>
    <row r="5208" spans="6:17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</row>
    <row r="5209" spans="6:17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</row>
    <row r="5210" spans="6:17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</row>
    <row r="5211" spans="6:17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</row>
    <row r="5212" spans="6:17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</row>
    <row r="5213" spans="6:17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</row>
    <row r="5214" spans="6:17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</row>
    <row r="5215" spans="6:17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</row>
    <row r="5216" spans="6:17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</row>
    <row r="5217" spans="6:17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</row>
    <row r="5218" spans="6:17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</row>
    <row r="5219" spans="6:17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</row>
    <row r="5220" spans="6:17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</row>
    <row r="5221" spans="6:17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</row>
    <row r="5222" spans="6:17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</row>
    <row r="5223" spans="6:17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</row>
    <row r="5224" spans="6:17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</row>
    <row r="5225" spans="6:17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</row>
    <row r="5226" spans="6:17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</row>
    <row r="5227" spans="6:17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</row>
    <row r="5228" spans="6:17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</row>
    <row r="5229" spans="6:17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</row>
    <row r="5230" spans="6:17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</row>
    <row r="5231" spans="6:17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</row>
    <row r="5232" spans="6:17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</row>
    <row r="5233" spans="6:17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</row>
    <row r="5234" spans="6:17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</row>
    <row r="5235" spans="6:17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</row>
    <row r="5236" spans="6:17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</row>
    <row r="5237" spans="6:17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</row>
    <row r="5238" spans="6:17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</row>
    <row r="5239" spans="6:17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</row>
    <row r="5240" spans="6:17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</row>
    <row r="5241" spans="6:17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</row>
    <row r="5242" spans="6:17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</row>
    <row r="5243" spans="6:17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</row>
    <row r="5244" spans="6:17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</row>
    <row r="5245" spans="6:17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</row>
    <row r="5246" spans="6:17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</row>
    <row r="5247" spans="6:17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</row>
    <row r="5248" spans="6:17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</row>
    <row r="5249" spans="6:17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</row>
    <row r="5250" spans="6:17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</row>
    <row r="5251" spans="6:17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</row>
    <row r="5252" spans="6:17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</row>
    <row r="5253" spans="6:17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</row>
    <row r="5254" spans="6:17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</row>
    <row r="5255" spans="6:17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</row>
    <row r="5256" spans="6:17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</row>
    <row r="5257" spans="6:17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</row>
    <row r="5258" spans="6:17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</row>
    <row r="5259" spans="6:17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</row>
    <row r="5260" spans="6:17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</row>
    <row r="5261" spans="6:17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</row>
    <row r="5262" spans="6:17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</row>
    <row r="5263" spans="6:17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</row>
    <row r="5264" spans="6:17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</row>
    <row r="5265" spans="6:17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</row>
    <row r="5266" spans="6:17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</row>
    <row r="5267" spans="6:17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</row>
    <row r="5268" spans="6:17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</row>
    <row r="5269" spans="6:17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</row>
    <row r="5270" spans="6:17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</row>
    <row r="5271" spans="6:17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</row>
    <row r="5272" spans="6:17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</row>
    <row r="5273" spans="6:17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</row>
    <row r="5274" spans="6:17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</row>
    <row r="5275" spans="6:17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</row>
    <row r="5276" spans="6:17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</row>
    <row r="5277" spans="6:17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</row>
    <row r="5278" spans="6:17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</row>
    <row r="5279" spans="6:17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</row>
    <row r="5280" spans="6:17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</row>
    <row r="5281" spans="6:17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</row>
    <row r="5282" spans="6:17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</row>
    <row r="5283" spans="6:17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</row>
    <row r="5284" spans="6:17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</row>
    <row r="5285" spans="6:17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</row>
    <row r="5286" spans="6:17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</row>
    <row r="5287" spans="6:17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</row>
    <row r="5288" spans="6:17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</row>
    <row r="5289" spans="6:17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</row>
    <row r="5290" spans="6:17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</row>
    <row r="5291" spans="6:17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</row>
    <row r="5292" spans="6:17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</row>
    <row r="5293" spans="6:17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</row>
    <row r="5294" spans="6:17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</row>
    <row r="5295" spans="6:17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</row>
    <row r="5296" spans="6:17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</row>
    <row r="5297" spans="6:17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</row>
    <row r="5298" spans="6:17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</row>
    <row r="5299" spans="6:17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</row>
    <row r="5300" spans="6:17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</row>
    <row r="5301" spans="6:17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</row>
    <row r="5302" spans="6:17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</row>
    <row r="5303" spans="6:17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</row>
    <row r="5304" spans="6:17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</row>
    <row r="5305" spans="6:17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</row>
    <row r="5306" spans="6:17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</row>
    <row r="5307" spans="6:17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</row>
    <row r="5308" spans="6:17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</row>
    <row r="5309" spans="6:17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</row>
    <row r="5310" spans="6:17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</row>
    <row r="5311" spans="6:17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</row>
    <row r="5312" spans="6:17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</row>
    <row r="5313" spans="6:17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</row>
    <row r="5314" spans="6:17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</row>
    <row r="5315" spans="6:17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</row>
    <row r="5316" spans="6:17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</row>
    <row r="5317" spans="6:17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</row>
    <row r="5318" spans="6:17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</row>
    <row r="5319" spans="6:17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</row>
    <row r="5320" spans="6:17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</row>
    <row r="5321" spans="6:17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</row>
    <row r="5322" spans="6:17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</row>
    <row r="5323" spans="6:17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</row>
    <row r="5324" spans="6:17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</row>
    <row r="5325" spans="6:17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</row>
    <row r="5326" spans="6:17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</row>
    <row r="5327" spans="6:17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</row>
    <row r="5328" spans="6:17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</row>
    <row r="5329" spans="6:17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</row>
    <row r="5330" spans="6:17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</row>
    <row r="5331" spans="6:17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</row>
    <row r="5332" spans="6:17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</row>
    <row r="5333" spans="6:17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</row>
    <row r="5334" spans="6:17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</row>
    <row r="5335" spans="6:17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</row>
    <row r="5336" spans="6:17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</row>
    <row r="5337" spans="6:17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</row>
    <row r="5338" spans="6:17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</row>
    <row r="5339" spans="6:17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</row>
    <row r="5340" spans="6:17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</row>
    <row r="5341" spans="6:17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</row>
    <row r="5342" spans="6:17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</row>
    <row r="5343" spans="6:17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</row>
    <row r="5344" spans="6:17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</row>
    <row r="5345" spans="6:17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</row>
    <row r="5346" spans="6:17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</row>
    <row r="5347" spans="6:17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</row>
    <row r="5348" spans="6:17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</row>
    <row r="5349" spans="6:17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</row>
    <row r="5350" spans="6:17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</row>
    <row r="5351" spans="6:17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</row>
    <row r="5352" spans="6:17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</row>
    <row r="5353" spans="6:17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</row>
    <row r="5354" spans="6:17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</row>
    <row r="5355" spans="6:17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</row>
    <row r="5356" spans="6:17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</row>
    <row r="5357" spans="6:17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</row>
    <row r="5358" spans="6:17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</row>
    <row r="5359" spans="6:17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</row>
    <row r="5360" spans="6:17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</row>
    <row r="5361" spans="6:17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</row>
    <row r="5362" spans="6:17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</row>
    <row r="5363" spans="6:17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</row>
    <row r="5364" spans="6:17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</row>
    <row r="5365" spans="6:17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</row>
    <row r="5366" spans="6:17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</row>
    <row r="5367" spans="6:17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</row>
    <row r="5368" spans="6:17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</row>
    <row r="5369" spans="6:17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</row>
    <row r="5370" spans="6:17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</row>
    <row r="5371" spans="6:17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</row>
    <row r="5372" spans="6:17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</row>
    <row r="5373" spans="6:17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</row>
    <row r="5374" spans="6:17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</row>
    <row r="5375" spans="6:17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</row>
    <row r="5376" spans="6:17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</row>
    <row r="5377" spans="6:17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</row>
    <row r="5378" spans="6:17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</row>
    <row r="5379" spans="6:17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</row>
    <row r="5380" spans="6:17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</row>
    <row r="5381" spans="6:17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</row>
    <row r="5382" spans="6:17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</row>
    <row r="5383" spans="6:17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</row>
    <row r="5384" spans="6:17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</row>
    <row r="5385" spans="6:17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</row>
    <row r="5386" spans="6:17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</row>
    <row r="5387" spans="6:17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</row>
    <row r="5388" spans="6:17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</row>
    <row r="5389" spans="6:17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</row>
    <row r="5390" spans="6:17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</row>
    <row r="5391" spans="6:17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</row>
    <row r="5392" spans="6:17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</row>
    <row r="5393" spans="6:17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</row>
    <row r="5394" spans="6:17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</row>
    <row r="5395" spans="6:17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</row>
    <row r="5396" spans="6:17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</row>
    <row r="5397" spans="6:17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</row>
    <row r="5398" spans="6:17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</row>
    <row r="5399" spans="6:17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</row>
    <row r="5400" spans="6:17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</row>
    <row r="5401" spans="6:17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</row>
    <row r="5402" spans="6:17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</row>
    <row r="5403" spans="6:17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</row>
    <row r="5404" spans="6:17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</row>
    <row r="5405" spans="6:17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</row>
    <row r="5406" spans="6:17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</row>
    <row r="5407" spans="6:17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</row>
    <row r="5408" spans="6:17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</row>
    <row r="5409" spans="6:17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</row>
    <row r="5410" spans="6:17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</row>
    <row r="5411" spans="6:17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</row>
    <row r="5412" spans="6:17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</row>
    <row r="5413" spans="6:17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</row>
    <row r="5414" spans="6:17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</row>
    <row r="5415" spans="6:17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</row>
    <row r="5416" spans="6:17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</row>
    <row r="5417" spans="6:17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</row>
    <row r="5418" spans="6:17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</row>
    <row r="5419" spans="6:17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</row>
    <row r="5420" spans="6:17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</row>
    <row r="5421" spans="6:17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</row>
    <row r="5422" spans="6:17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</row>
    <row r="5423" spans="6:17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</row>
    <row r="5424" spans="6:17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</row>
    <row r="5425" spans="6:17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</row>
    <row r="5426" spans="6:17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</row>
    <row r="5427" spans="6:17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</row>
    <row r="5428" spans="6:17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</row>
    <row r="5429" spans="6:17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</row>
    <row r="5430" spans="6:17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</row>
    <row r="5431" spans="6:17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</row>
    <row r="5432" spans="6:17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</row>
    <row r="5433" spans="6:17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</row>
    <row r="5434" spans="6:17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</row>
    <row r="5435" spans="6:17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</row>
    <row r="5436" spans="6:17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</row>
    <row r="5437" spans="6:17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</row>
    <row r="5438" spans="6:17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</row>
    <row r="5439" spans="6:17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</row>
    <row r="5440" spans="6:17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</row>
    <row r="5441" spans="6:17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</row>
    <row r="5442" spans="6:17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</row>
    <row r="5443" spans="6:17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</row>
    <row r="5444" spans="6:17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</row>
    <row r="5445" spans="6:17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</row>
    <row r="5446" spans="6:17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</row>
    <row r="5447" spans="6:17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</row>
    <row r="5448" spans="6:17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</row>
    <row r="5449" spans="6:17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</row>
    <row r="5450" spans="6:17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</row>
    <row r="5451" spans="6:17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</row>
    <row r="5452" spans="6:17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</row>
    <row r="5453" spans="6:17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</row>
    <row r="5454" spans="6:17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</row>
    <row r="5455" spans="6:17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</row>
    <row r="5456" spans="6:17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</row>
    <row r="5457" spans="6:17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</row>
    <row r="5458" spans="6:17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</row>
    <row r="5459" spans="6:17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</row>
    <row r="5460" spans="6:17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</row>
    <row r="5461" spans="6:17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</row>
    <row r="5462" spans="6:17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</row>
    <row r="5463" spans="6:17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</row>
    <row r="5464" spans="6:17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</row>
    <row r="5465" spans="6:17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</row>
    <row r="5466" spans="6:17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</row>
    <row r="5467" spans="6:17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</row>
    <row r="5468" spans="6:17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</row>
    <row r="5469" spans="6:17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</row>
    <row r="5470" spans="6:17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</row>
    <row r="5471" spans="6:17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</row>
    <row r="5472" spans="6:17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</row>
    <row r="5473" spans="6:17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</row>
    <row r="5474" spans="6:17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</row>
    <row r="5475" spans="6:17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</row>
    <row r="5476" spans="6:17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</row>
    <row r="5477" spans="6:17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</row>
    <row r="5478" spans="6:17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</row>
    <row r="5479" spans="6:17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</row>
    <row r="5480" spans="6:17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</row>
    <row r="5481" spans="6:17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</row>
    <row r="5482" spans="6:17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</row>
    <row r="5483" spans="6:17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</row>
    <row r="5484" spans="6:17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</row>
    <row r="5485" spans="6:17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</row>
    <row r="5486" spans="6:17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</row>
    <row r="5487" spans="6:17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</row>
    <row r="5488" spans="6:17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</row>
    <row r="5489" spans="6:17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</row>
    <row r="5490" spans="6:17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</row>
    <row r="5491" spans="6:17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</row>
    <row r="5492" spans="6:17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</row>
    <row r="5493" spans="6:17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</row>
    <row r="5494" spans="6:17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</row>
    <row r="5495" spans="6:17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</row>
    <row r="5496" spans="6:17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</row>
    <row r="5497" spans="6:17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</row>
    <row r="5498" spans="6:17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</row>
    <row r="5499" spans="6:17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</row>
    <row r="5500" spans="6:17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</row>
    <row r="5501" spans="6:17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</row>
    <row r="5502" spans="6:17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</row>
    <row r="5503" spans="6:17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</row>
    <row r="5504" spans="6:17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</row>
    <row r="5505" spans="6:17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</row>
    <row r="5506" spans="6:17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</row>
    <row r="5507" spans="6:17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</row>
    <row r="5508" spans="6:17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</row>
    <row r="5509" spans="6:17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</row>
    <row r="5510" spans="6:17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</row>
    <row r="5511" spans="6:17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</row>
    <row r="5512" spans="6:17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</row>
    <row r="5513" spans="6:17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</row>
    <row r="5514" spans="6:17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</row>
    <row r="5515" spans="6:17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</row>
    <row r="5516" spans="6:17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</row>
    <row r="5517" spans="6:17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</row>
    <row r="5518" spans="6:17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</row>
    <row r="5519" spans="6:17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</row>
    <row r="5520" spans="6:17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</row>
    <row r="5521" spans="6:17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</row>
    <row r="5522" spans="6:17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</row>
    <row r="5523" spans="6:17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</row>
    <row r="5524" spans="6:17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</row>
    <row r="5525" spans="6:17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</row>
    <row r="5526" spans="6:17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</row>
    <row r="5527" spans="6:17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</row>
    <row r="5528" spans="6:17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</row>
    <row r="5529" spans="6:17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</row>
    <row r="5530" spans="6:17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</row>
    <row r="5531" spans="6:17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</row>
    <row r="5532" spans="6:17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</row>
    <row r="5533" spans="6:17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</row>
    <row r="5534" spans="6:17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</row>
    <row r="5535" spans="6:17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</row>
    <row r="5536" spans="6:17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</row>
    <row r="5537" spans="6:17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</row>
    <row r="5538" spans="6:17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</row>
    <row r="5539" spans="6:17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</row>
    <row r="5540" spans="6:17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</row>
    <row r="5541" spans="6:17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</row>
    <row r="5542" spans="6:17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</row>
    <row r="5543" spans="6:17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</row>
    <row r="5544" spans="6:17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</row>
    <row r="5545" spans="6:17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</row>
    <row r="5546" spans="6:17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</row>
    <row r="5547" spans="6:17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</row>
    <row r="5548" spans="6:17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</row>
    <row r="5549" spans="6:17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</row>
    <row r="5550" spans="6:17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</row>
    <row r="5551" spans="6:17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</row>
    <row r="5552" spans="6:17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</row>
    <row r="5553" spans="6:17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</row>
    <row r="5554" spans="6:17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</row>
    <row r="5555" spans="6:17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</row>
    <row r="5556" spans="6:17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</row>
    <row r="5557" spans="6:17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</row>
    <row r="5558" spans="6:17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</row>
    <row r="5559" spans="6:17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</row>
    <row r="5560" spans="6:17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</row>
    <row r="5561" spans="6:17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</row>
    <row r="5562" spans="6:17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</row>
    <row r="5563" spans="6:17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</row>
    <row r="5564" spans="6:17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</row>
    <row r="5565" spans="6:17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</row>
    <row r="5566" spans="6:17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</row>
    <row r="5567" spans="6:17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</row>
    <row r="5568" spans="6:17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</row>
    <row r="5569" spans="6:17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</row>
    <row r="5570" spans="6:17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</row>
    <row r="5571" spans="6:17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</row>
    <row r="5572" spans="6:17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</row>
    <row r="5573" spans="6:17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</row>
    <row r="5574" spans="6:17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</row>
    <row r="5575" spans="6:17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</row>
    <row r="5576" spans="6:17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</row>
    <row r="5577" spans="6:17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</row>
    <row r="5578" spans="6:17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</row>
    <row r="5579" spans="6:17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</row>
    <row r="5580" spans="6:17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</row>
    <row r="5581" spans="6:17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</row>
    <row r="5582" spans="6:17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</row>
    <row r="5583" spans="6:17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</row>
    <row r="5584" spans="6:17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</row>
    <row r="5585" spans="6:17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</row>
    <row r="5586" spans="6:17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</row>
    <row r="5587" spans="6:17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</row>
    <row r="5588" spans="6:17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</row>
    <row r="5589" spans="6:17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</row>
    <row r="5590" spans="6:17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</row>
    <row r="5591" spans="6:17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</row>
    <row r="5592" spans="6:17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</row>
    <row r="5593" spans="6:17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</row>
    <row r="5594" spans="6:17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</row>
    <row r="5595" spans="6:17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</row>
    <row r="5596" spans="6:17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</row>
    <row r="5597" spans="6:17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</row>
    <row r="5598" spans="6:17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</row>
    <row r="5599" spans="6:17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</row>
    <row r="5600" spans="6:17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</row>
    <row r="5601" spans="6:17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</row>
    <row r="5602" spans="6:17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</row>
    <row r="5603" spans="6:17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</row>
    <row r="5604" spans="6:17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</row>
    <row r="5605" spans="6:17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</row>
    <row r="5606" spans="6:17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</row>
    <row r="5607" spans="6:17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</row>
    <row r="5608" spans="6:17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</row>
    <row r="5609" spans="6:17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</row>
    <row r="5610" spans="6:17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</row>
    <row r="5611" spans="6:17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</row>
    <row r="5612" spans="6:17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</row>
    <row r="5613" spans="6:17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</row>
    <row r="5614" spans="6:17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</row>
    <row r="5615" spans="6:17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</row>
    <row r="5616" spans="6:17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</row>
    <row r="5617" spans="6:17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</row>
    <row r="5618" spans="6:17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</row>
    <row r="5619" spans="6:17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</row>
    <row r="5620" spans="6:17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</row>
    <row r="5621" spans="6:17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</row>
    <row r="5622" spans="6:17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</row>
    <row r="5623" spans="6:17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</row>
    <row r="5624" spans="6:17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</row>
    <row r="5625" spans="6:17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</row>
    <row r="5626" spans="6:17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</row>
    <row r="5627" spans="6:17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</row>
    <row r="5628" spans="6:17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</row>
    <row r="5629" spans="6:17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</row>
    <row r="5630" spans="6:17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</row>
    <row r="5631" spans="6:17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</row>
    <row r="5632" spans="6:17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</row>
    <row r="5633" spans="6:17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</row>
    <row r="5634" spans="6:17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</row>
    <row r="5635" spans="6:17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</row>
    <row r="5636" spans="6:17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</row>
    <row r="5637" spans="6:17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</row>
    <row r="5638" spans="6:17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</row>
    <row r="5639" spans="6:17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</row>
    <row r="5640" spans="6:17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</row>
    <row r="5641" spans="6:17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</row>
    <row r="5642" spans="6:17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</row>
    <row r="5643" spans="6:17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</row>
    <row r="5644" spans="6:17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</row>
    <row r="5645" spans="6:17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</row>
    <row r="5646" spans="6:17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</row>
    <row r="5647" spans="6:17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</row>
    <row r="5648" spans="6:17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</row>
    <row r="5649" spans="6:17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</row>
    <row r="5650" spans="6:17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</row>
    <row r="5651" spans="6:17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</row>
    <row r="5652" spans="6:17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</row>
    <row r="5653" spans="6:17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</row>
    <row r="5654" spans="6:17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</row>
    <row r="5655" spans="6:17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</row>
    <row r="5656" spans="6:17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</row>
    <row r="5657" spans="6:17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</row>
    <row r="5658" spans="6:17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</row>
    <row r="5659" spans="6:17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</row>
    <row r="5660" spans="6:17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</row>
    <row r="5661" spans="6:17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</row>
    <row r="5662" spans="6:17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</row>
    <row r="5663" spans="6:17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</row>
    <row r="5664" spans="6:17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</row>
    <row r="5665" spans="6:17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</row>
    <row r="5666" spans="6:17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</row>
    <row r="5667" spans="6:17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</row>
    <row r="5668" spans="6:17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</row>
    <row r="5669" spans="6:17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</row>
    <row r="5670" spans="6:17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</row>
    <row r="5671" spans="6:17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</row>
    <row r="5672" spans="6:17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</row>
    <row r="5673" spans="6:17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</row>
    <row r="5674" spans="6:17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</row>
    <row r="5675" spans="6:17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</row>
    <row r="5676" spans="6:17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</row>
    <row r="5677" spans="6:17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</row>
    <row r="5678" spans="6:17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</row>
    <row r="5679" spans="6:17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</row>
    <row r="5680" spans="6:17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</row>
    <row r="5681" spans="6:17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</row>
    <row r="5682" spans="6:17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</row>
    <row r="5683" spans="6:17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</row>
    <row r="5684" spans="6:17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</row>
    <row r="5685" spans="6:17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</row>
    <row r="5686" spans="6:17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</row>
    <row r="5687" spans="6:17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</row>
    <row r="5688" spans="6:17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</row>
    <row r="5689" spans="6:17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</row>
    <row r="5690" spans="6:17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</row>
    <row r="5691" spans="6:17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</row>
    <row r="5692" spans="6:17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</row>
    <row r="5693" spans="6:17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</row>
    <row r="5694" spans="6:17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</row>
    <row r="5695" spans="6:17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</row>
    <row r="5696" spans="6:17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</row>
    <row r="5697" spans="6:17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</row>
    <row r="5698" spans="6:17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</row>
    <row r="5699" spans="6:17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</row>
    <row r="5700" spans="6:17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</row>
    <row r="5701" spans="6:17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</row>
    <row r="5702" spans="6:17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</row>
    <row r="5703" spans="6:17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</row>
    <row r="5704" spans="6:17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</row>
    <row r="5705" spans="6:17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</row>
    <row r="5706" spans="6:17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</row>
    <row r="5707" spans="6:17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</row>
    <row r="5708" spans="6:17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</row>
    <row r="5709" spans="6:17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</row>
    <row r="5710" spans="6:17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</row>
    <row r="5711" spans="6:17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</row>
    <row r="5712" spans="6:17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</row>
    <row r="5713" spans="6:17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</row>
    <row r="5714" spans="6:17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</row>
    <row r="5715" spans="6:17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</row>
    <row r="5716" spans="6:17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</row>
    <row r="5717" spans="6:17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</row>
    <row r="5718" spans="6:17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</row>
    <row r="5719" spans="6:17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</row>
    <row r="5720" spans="6:17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</row>
    <row r="5721" spans="6:17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</row>
    <row r="5722" spans="6:17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</row>
    <row r="5723" spans="6:17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</row>
    <row r="5724" spans="6:17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</row>
    <row r="5725" spans="6:17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</row>
    <row r="5726" spans="6:17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</row>
    <row r="5727" spans="6:17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</row>
    <row r="5728" spans="6:17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</row>
    <row r="5729" spans="6:17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</row>
    <row r="5730" spans="6:17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</row>
    <row r="5731" spans="6:17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</row>
    <row r="5732" spans="6:17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</row>
    <row r="5733" spans="6:17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</row>
    <row r="5734" spans="6:17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</row>
    <row r="5735" spans="6:17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</row>
    <row r="5736" spans="6:17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</row>
    <row r="5737" spans="6:17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</row>
    <row r="5738" spans="6:17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</row>
    <row r="5739" spans="6:17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</row>
    <row r="5740" spans="6:17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</row>
    <row r="5741" spans="6:17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</row>
    <row r="5742" spans="6:17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</row>
    <row r="5743" spans="6:17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</row>
    <row r="5744" spans="6:17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</row>
    <row r="5745" spans="6:17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</row>
    <row r="5746" spans="6:17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</row>
    <row r="5747" spans="6:17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</row>
    <row r="5748" spans="6:17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</row>
    <row r="5749" spans="6:17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</row>
    <row r="5750" spans="6:17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</row>
    <row r="5751" spans="6:17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</row>
    <row r="5752" spans="6:17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</row>
    <row r="5753" spans="6:17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</row>
    <row r="5754" spans="6:17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</row>
    <row r="5755" spans="6:17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</row>
    <row r="5756" spans="6:17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</row>
    <row r="5757" spans="6:17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</row>
    <row r="5758" spans="6:17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</row>
    <row r="5759" spans="6:17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</row>
    <row r="5760" spans="6:17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</row>
    <row r="5761" spans="6:17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</row>
    <row r="5762" spans="6:17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</row>
    <row r="5763" spans="6:17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</row>
    <row r="5764" spans="6:17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</row>
    <row r="5765" spans="6:17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</row>
    <row r="5766" spans="6:17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</row>
    <row r="5767" spans="6:17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</row>
    <row r="5768" spans="6:17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</row>
    <row r="5769" spans="6:17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</row>
    <row r="5770" spans="6:17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</row>
    <row r="5771" spans="6:17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</row>
    <row r="5772" spans="6:17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</row>
    <row r="5773" spans="6:17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</row>
    <row r="5774" spans="6:17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</row>
    <row r="5775" spans="6:17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</row>
    <row r="5776" spans="6:17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</row>
    <row r="5777" spans="6:17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</row>
    <row r="5778" spans="6:17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</row>
    <row r="5779" spans="6:17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</row>
    <row r="5780" spans="6:17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</row>
    <row r="5781" spans="6:17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</row>
    <row r="5782" spans="6:17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</row>
    <row r="5783" spans="6:17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</row>
    <row r="5784" spans="6:17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</row>
    <row r="5785" spans="6:17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</row>
    <row r="5786" spans="6:17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</row>
    <row r="5787" spans="6:17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</row>
    <row r="5788" spans="6:17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</row>
    <row r="5789" spans="6:17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</row>
    <row r="5790" spans="6:17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</row>
    <row r="5791" spans="6:17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</row>
    <row r="5792" spans="6:17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</row>
    <row r="5793" spans="6:17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</row>
    <row r="5794" spans="6:17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</row>
    <row r="5795" spans="6:17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</row>
    <row r="5796" spans="6:17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</row>
    <row r="5797" spans="6:17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</row>
    <row r="5798" spans="6:17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</row>
    <row r="5799" spans="6:17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</row>
    <row r="5800" spans="6:17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</row>
    <row r="5801" spans="6:17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</row>
    <row r="5802" spans="6:17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</row>
    <row r="5803" spans="6:17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</row>
    <row r="5804" spans="6:17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</row>
    <row r="5805" spans="6:17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</row>
    <row r="5806" spans="6:17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</row>
    <row r="5807" spans="6:17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</row>
    <row r="5808" spans="6:17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</row>
    <row r="5809" spans="6:17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</row>
    <row r="5810" spans="6:17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</row>
    <row r="5811" spans="6:17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</row>
    <row r="5812" spans="6:17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</row>
    <row r="5813" spans="6:17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</row>
    <row r="5814" spans="6:17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</row>
    <row r="5815" spans="6:17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</row>
    <row r="5816" spans="6:17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</row>
    <row r="5817" spans="6:17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</row>
    <row r="5818" spans="6:17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</row>
    <row r="5819" spans="6:17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</row>
    <row r="5820" spans="6:17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</row>
    <row r="5821" spans="6:17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</row>
    <row r="5822" spans="6:17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</row>
    <row r="5823" spans="6:17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</row>
    <row r="5824" spans="6:17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</row>
    <row r="5825" spans="6:17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</row>
    <row r="5826" spans="6:17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</row>
    <row r="5827" spans="6:17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</row>
    <row r="5828" spans="6:17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</row>
    <row r="5829" spans="6:17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</row>
    <row r="5830" spans="6:17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</row>
    <row r="5831" spans="6:17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</row>
    <row r="5832" spans="6:17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</row>
    <row r="5833" spans="6:17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</row>
    <row r="5834" spans="6:17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</row>
    <row r="5835" spans="6:17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</row>
    <row r="5836" spans="6:17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</row>
    <row r="5837" spans="6:17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</row>
    <row r="5838" spans="6:17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</row>
    <row r="5839" spans="6:17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</row>
    <row r="5840" spans="6:17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</row>
    <row r="5841" spans="6:17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</row>
    <row r="5842" spans="6:17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</row>
    <row r="5843" spans="6:17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</row>
    <row r="5844" spans="6:17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</row>
    <row r="5845" spans="6:17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</row>
    <row r="5846" spans="6:17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</row>
    <row r="5847" spans="6:17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</row>
    <row r="5848" spans="6:17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</row>
    <row r="5849" spans="6:17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</row>
    <row r="5850" spans="6:17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</row>
    <row r="5851" spans="6:17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</row>
    <row r="5852" spans="6:17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</row>
    <row r="5853" spans="6:17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</row>
    <row r="5854" spans="6:17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</row>
    <row r="5855" spans="6:17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</row>
    <row r="5856" spans="6:17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</row>
    <row r="5857" spans="6:17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</row>
    <row r="5858" spans="6:17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</row>
    <row r="5859" spans="6:17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</row>
    <row r="5860" spans="6:17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</row>
    <row r="5861" spans="6:17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</row>
    <row r="5862" spans="6:17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</row>
    <row r="5863" spans="6:17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</row>
    <row r="5864" spans="6:17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</row>
    <row r="5865" spans="6:17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</row>
    <row r="5866" spans="6:17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</row>
    <row r="5867" spans="6:17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</row>
    <row r="5868" spans="6:17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</row>
    <row r="5869" spans="6:17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</row>
    <row r="5870" spans="6:17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</row>
    <row r="5871" spans="6:17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</row>
    <row r="5872" spans="6:17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</row>
    <row r="5873" spans="6:17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</row>
    <row r="5874" spans="6:17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</row>
    <row r="5875" spans="6:17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</row>
    <row r="5876" spans="6:17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</row>
    <row r="5877" spans="6:17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</row>
    <row r="5878" spans="6:17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</row>
    <row r="5879" spans="6:17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</row>
    <row r="5880" spans="6:17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</row>
    <row r="5881" spans="6:17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</row>
    <row r="5882" spans="6:17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</row>
    <row r="5883" spans="6:17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</row>
    <row r="5884" spans="6:17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</row>
    <row r="5885" spans="6:17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</row>
    <row r="5886" spans="6:17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</row>
    <row r="5887" spans="6:17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</row>
    <row r="5888" spans="6:17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</row>
    <row r="5889" spans="6:17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</row>
    <row r="5890" spans="6:17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</row>
    <row r="5891" spans="6:17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</row>
    <row r="5892" spans="6:17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</row>
    <row r="5893" spans="6:17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</row>
    <row r="5894" spans="6:17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</row>
    <row r="5895" spans="6:17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</row>
    <row r="5896" spans="6:17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</row>
    <row r="5897" spans="6:17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</row>
    <row r="5898" spans="6:17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</row>
    <row r="5899" spans="6:17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</row>
    <row r="5900" spans="6:17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</row>
    <row r="5901" spans="6:17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</row>
    <row r="5902" spans="6:17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</row>
    <row r="5903" spans="6:17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</row>
    <row r="5904" spans="6:17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</row>
    <row r="5905" spans="6:17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</row>
    <row r="5906" spans="6:17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</row>
    <row r="5907" spans="6:17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</row>
    <row r="5908" spans="6:17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</row>
    <row r="5909" spans="6:17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</row>
    <row r="5910" spans="6:17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</row>
    <row r="5911" spans="6:17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</row>
    <row r="5912" spans="6:17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</row>
    <row r="5913" spans="6:17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</row>
    <row r="5914" spans="6:17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</row>
    <row r="5915" spans="6:17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</row>
    <row r="5916" spans="6:17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</row>
    <row r="5917" spans="6:17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</row>
    <row r="5918" spans="6:17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</row>
    <row r="5919" spans="6:17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</row>
    <row r="5920" spans="6:17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</row>
    <row r="5921" spans="6:17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</row>
    <row r="5922" spans="6:17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</row>
    <row r="5923" spans="6:17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</row>
    <row r="5924" spans="6:17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</row>
    <row r="5925" spans="6:17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</row>
    <row r="5926" spans="6:17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</row>
    <row r="5927" spans="6:17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</row>
    <row r="5928" spans="6:17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</row>
    <row r="5929" spans="6:17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</row>
    <row r="5930" spans="6:17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</row>
    <row r="5931" spans="6:17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</row>
    <row r="5932" spans="6:17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</row>
    <row r="5933" spans="6:17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</row>
    <row r="5934" spans="6:17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</row>
    <row r="5935" spans="6:17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</row>
    <row r="5936" spans="6:17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</row>
    <row r="5937" spans="6:17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</row>
    <row r="5938" spans="6:17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</row>
    <row r="5939" spans="6:17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</row>
    <row r="5940" spans="6:17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</row>
    <row r="5941" spans="6:17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</row>
    <row r="5942" spans="6:17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</row>
    <row r="5943" spans="6:17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</row>
    <row r="5944" spans="6:17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</row>
    <row r="5945" spans="6:17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</row>
    <row r="5946" spans="6:17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</row>
    <row r="5947" spans="6:17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</row>
    <row r="5948" spans="6:17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</row>
    <row r="5949" spans="6:17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</row>
    <row r="5950" spans="6:17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</row>
    <row r="5951" spans="6:17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</row>
    <row r="5952" spans="6:17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</row>
    <row r="5953" spans="6:17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</row>
    <row r="5954" spans="6:17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</row>
    <row r="5955" spans="6:17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</row>
    <row r="5956" spans="6:17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</row>
    <row r="5957" spans="6:17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</row>
    <row r="5958" spans="6:17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</row>
    <row r="5959" spans="6:17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</row>
    <row r="5960" spans="6:17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</row>
    <row r="5961" spans="6:17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</row>
    <row r="5962" spans="6:17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</row>
    <row r="5963" spans="6:17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</row>
    <row r="5964" spans="6:17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</row>
    <row r="5965" spans="6:17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</row>
    <row r="5966" spans="6:17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</row>
    <row r="5967" spans="6:17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</row>
    <row r="5968" spans="6:17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</row>
    <row r="5969" spans="6:17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</row>
    <row r="5970" spans="6:17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</row>
    <row r="5971" spans="6:17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</row>
    <row r="5972" spans="6:17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</row>
    <row r="5973" spans="6:17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</row>
    <row r="5974" spans="6:17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</row>
    <row r="5975" spans="6:17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</row>
    <row r="5976" spans="6:17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</row>
    <row r="5977" spans="6:17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</row>
    <row r="5978" spans="6:17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</row>
    <row r="5979" spans="6:17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</row>
    <row r="5980" spans="6:17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</row>
    <row r="5981" spans="6:17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</row>
    <row r="5982" spans="6:17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</row>
    <row r="5983" spans="6:17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</row>
    <row r="5984" spans="6:17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</row>
    <row r="5985" spans="6:17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</row>
    <row r="5986" spans="6:17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</row>
    <row r="5987" spans="6:17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</row>
    <row r="5988" spans="6:17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</row>
    <row r="5989" spans="6:17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</row>
    <row r="5990" spans="6:17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</row>
    <row r="5991" spans="6:17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</row>
    <row r="5992" spans="6:17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</row>
    <row r="5993" spans="6:17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</row>
    <row r="5994" spans="6:17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</row>
    <row r="5995" spans="6:17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</row>
    <row r="5996" spans="6:17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</row>
    <row r="5997" spans="6:17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</row>
    <row r="5998" spans="6:17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</row>
    <row r="5999" spans="6:17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</row>
    <row r="6000" spans="6:17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</row>
    <row r="6001" spans="6:17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</row>
    <row r="6002" spans="6:17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</row>
    <row r="6003" spans="6:17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</row>
    <row r="6004" spans="6:17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</row>
    <row r="6005" spans="6:17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</row>
    <row r="6006" spans="6:17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</row>
    <row r="6007" spans="6:17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</row>
    <row r="6008" spans="6:17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</row>
    <row r="6009" spans="6:17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</row>
    <row r="6010" spans="6:17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</row>
    <row r="6011" spans="6:17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</row>
    <row r="6012" spans="6:17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</row>
    <row r="6013" spans="6:17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</row>
    <row r="6014" spans="6:17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</row>
    <row r="6015" spans="6:17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</row>
    <row r="6016" spans="6:17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</row>
    <row r="6017" spans="6:17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</row>
    <row r="6018" spans="6:17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</row>
    <row r="6019" spans="6:17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</row>
    <row r="6020" spans="6:17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</row>
    <row r="6021" spans="6:17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</row>
    <row r="6022" spans="6:17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</row>
    <row r="6023" spans="6:17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</row>
    <row r="6024" spans="6:17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</row>
    <row r="6025" spans="6:17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</row>
    <row r="6026" spans="6:17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</row>
    <row r="6027" spans="6:17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</row>
    <row r="6028" spans="6:17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</row>
    <row r="6029" spans="6:17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</row>
    <row r="6030" spans="6:17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</row>
    <row r="6031" spans="6:17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</row>
    <row r="6032" spans="6:17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</row>
    <row r="6033" spans="6:17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</row>
    <row r="6034" spans="6:17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</row>
    <row r="6035" spans="6:17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</row>
    <row r="6036" spans="6:17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</row>
    <row r="6037" spans="6:17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</row>
    <row r="6038" spans="6:17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</row>
    <row r="6039" spans="6:17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</row>
    <row r="6040" spans="6:17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</row>
    <row r="6041" spans="6:17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</row>
    <row r="6042" spans="6:17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</row>
    <row r="6043" spans="6:17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</row>
    <row r="6044" spans="6:17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</row>
    <row r="6045" spans="6:17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</row>
    <row r="6046" spans="6:17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</row>
    <row r="6047" spans="6:17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</row>
    <row r="6048" spans="6:17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</row>
    <row r="6049" spans="6:17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</row>
    <row r="6050" spans="6:17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</row>
    <row r="6051" spans="6:17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</row>
    <row r="6052" spans="6:17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</row>
    <row r="6053" spans="6:17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</row>
    <row r="6054" spans="6:17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</row>
    <row r="6055" spans="6:17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</row>
    <row r="6056" spans="6:17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</row>
    <row r="6057" spans="6:17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</row>
    <row r="6058" spans="6:17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</row>
    <row r="6059" spans="6:17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</row>
    <row r="6060" spans="6:17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</row>
    <row r="6061" spans="6:17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</row>
    <row r="6062" spans="6:17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</row>
    <row r="6063" spans="6:17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</row>
    <row r="6064" spans="6:17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</row>
    <row r="6065" spans="6:17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</row>
    <row r="6066" spans="6:17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</row>
    <row r="6067" spans="6:17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</row>
    <row r="6068" spans="6:17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</row>
    <row r="6069" spans="6:17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</row>
    <row r="6070" spans="6:17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</row>
    <row r="6071" spans="6:17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</row>
    <row r="6072" spans="6:17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</row>
    <row r="6073" spans="6:17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</row>
    <row r="6074" spans="6:17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</row>
    <row r="6075" spans="6:17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</row>
    <row r="6076" spans="6:17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</row>
    <row r="6077" spans="6:17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</row>
    <row r="6078" spans="6:17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</row>
    <row r="6079" spans="6:17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</row>
    <row r="6080" spans="6:17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</row>
    <row r="6081" spans="6:17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</row>
    <row r="6082" spans="6:17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</row>
    <row r="6083" spans="6:17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</row>
    <row r="6084" spans="6:17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</row>
    <row r="6085" spans="6:17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</row>
    <row r="6086" spans="6:17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</row>
    <row r="6087" spans="6:17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</row>
    <row r="6088" spans="6:17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</row>
    <row r="6089" spans="6:17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</row>
    <row r="6090" spans="6:17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</row>
    <row r="6091" spans="6:17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</row>
    <row r="6092" spans="6:17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</row>
    <row r="6093" spans="6:17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</row>
    <row r="6094" spans="6:17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</row>
    <row r="6095" spans="6:17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</row>
    <row r="6096" spans="6:17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</row>
    <row r="6097" spans="6:17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</row>
    <row r="6098" spans="6:17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</row>
    <row r="6099" spans="6:17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</row>
    <row r="6100" spans="6:17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</row>
    <row r="6101" spans="6:17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</row>
    <row r="6102" spans="6:17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</row>
    <row r="6103" spans="6:17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</row>
    <row r="6104" spans="6:17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</row>
    <row r="6105" spans="6:17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</row>
    <row r="6106" spans="6:17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</row>
    <row r="6107" spans="6:17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</row>
    <row r="6108" spans="6:17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</row>
    <row r="6109" spans="6:17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</row>
    <row r="6110" spans="6:17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</row>
    <row r="6111" spans="6:17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</row>
    <row r="6112" spans="6:17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</row>
    <row r="6113" spans="6:17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</row>
    <row r="6114" spans="6:17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</row>
    <row r="6115" spans="6:17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</row>
    <row r="6116" spans="6:17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</row>
    <row r="6117" spans="6:17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</row>
    <row r="6118" spans="6:17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</row>
    <row r="6119" spans="6:17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</row>
    <row r="6120" spans="6:17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</row>
    <row r="6121" spans="6:17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</row>
    <row r="6122" spans="6:17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</row>
    <row r="6123" spans="6:17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</row>
    <row r="6124" spans="6:17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</row>
    <row r="6125" spans="6:17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</row>
    <row r="6126" spans="6:17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</row>
    <row r="6127" spans="6:17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</row>
    <row r="6128" spans="6:17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</row>
    <row r="6129" spans="6:17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</row>
    <row r="6130" spans="6:17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</row>
    <row r="6131" spans="6:17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</row>
    <row r="6132" spans="6:17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</row>
    <row r="6133" spans="6:17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</row>
    <row r="6134" spans="6:17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</row>
    <row r="6135" spans="6:17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</row>
    <row r="6136" spans="6:17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</row>
    <row r="6137" spans="6:17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</row>
    <row r="6138" spans="6:17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</row>
    <row r="6139" spans="6:17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</row>
    <row r="6140" spans="6:17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</row>
    <row r="6141" spans="6:17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</row>
    <row r="6142" spans="6:17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</row>
    <row r="6143" spans="6:17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</row>
    <row r="6144" spans="6:17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</row>
    <row r="6145" spans="6:17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</row>
    <row r="6146" spans="6:17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</row>
    <row r="6147" spans="6:17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</row>
    <row r="6148" spans="6:17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</row>
    <row r="6149" spans="6:17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</row>
    <row r="6150" spans="6:17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</row>
    <row r="6151" spans="6:17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</row>
    <row r="6152" spans="6:17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</row>
    <row r="6153" spans="6:17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</row>
    <row r="6154" spans="6:17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</row>
    <row r="6155" spans="6:17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</row>
    <row r="6156" spans="6:17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</row>
    <row r="6157" spans="6:17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</row>
    <row r="6158" spans="6:17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</row>
    <row r="6159" spans="6:17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</row>
    <row r="6160" spans="6:17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</row>
    <row r="6161" spans="6:17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</row>
    <row r="6162" spans="6:17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</row>
    <row r="6163" spans="6:17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</row>
    <row r="6164" spans="6:17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</row>
    <row r="6165" spans="6:17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</row>
    <row r="6166" spans="6:17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</row>
    <row r="6167" spans="6:17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</row>
    <row r="6168" spans="6:17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</row>
    <row r="6169" spans="6:17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</row>
    <row r="6170" spans="6:17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</row>
    <row r="6171" spans="6:17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</row>
    <row r="6172" spans="6:17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</row>
    <row r="6173" spans="6:17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</row>
    <row r="6174" spans="6:17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</row>
    <row r="6175" spans="6:17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</row>
    <row r="6176" spans="6:17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</row>
    <row r="6177" spans="6:17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</row>
    <row r="6178" spans="6:17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</row>
    <row r="6179" spans="6:17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</row>
    <row r="6180" spans="6:17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</row>
    <row r="6181" spans="6:17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</row>
    <row r="6182" spans="6:17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</row>
    <row r="6183" spans="6:17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</row>
    <row r="6184" spans="6:17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</row>
    <row r="6185" spans="6:17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</row>
    <row r="6186" spans="6:17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</row>
    <row r="6187" spans="6:17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</row>
    <row r="6188" spans="6:17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</row>
    <row r="6189" spans="6:17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</row>
    <row r="6190" spans="6:17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</row>
    <row r="6191" spans="6:17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</row>
    <row r="6192" spans="6:17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</row>
    <row r="6193" spans="6:17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</row>
    <row r="6194" spans="6:17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</row>
    <row r="6195" spans="6:17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</row>
    <row r="6196" spans="6:17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</row>
    <row r="6197" spans="6:17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</row>
    <row r="6198" spans="6:17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</row>
    <row r="6199" spans="6:17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</row>
    <row r="6200" spans="6:17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</row>
    <row r="6201" spans="6:17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</row>
    <row r="6202" spans="6:17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</row>
    <row r="6203" spans="6:17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</row>
    <row r="6204" spans="6:17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</row>
    <row r="6205" spans="6:17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</row>
    <row r="6206" spans="6:17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</row>
    <row r="6207" spans="6:17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</row>
    <row r="6208" spans="6:17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</row>
    <row r="6209" spans="6:17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</row>
    <row r="6210" spans="6:17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</row>
    <row r="6211" spans="6:17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</row>
    <row r="6212" spans="6:17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</row>
    <row r="6213" spans="6:17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</row>
    <row r="6214" spans="6:17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</row>
    <row r="6215" spans="6:17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</row>
    <row r="6216" spans="6:17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</row>
    <row r="6217" spans="6:17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</row>
    <row r="6218" spans="6:17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</row>
    <row r="6219" spans="6:17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</row>
    <row r="6220" spans="6:17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</row>
    <row r="6221" spans="6:17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</row>
    <row r="6222" spans="6:17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</row>
    <row r="6223" spans="6:17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</row>
    <row r="6224" spans="6:17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</row>
    <row r="6225" spans="6:17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</row>
    <row r="6226" spans="6:17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</row>
    <row r="6227" spans="6:17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</row>
    <row r="6228" spans="6:17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</row>
    <row r="6229" spans="6:17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</row>
    <row r="6230" spans="6:17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</row>
    <row r="6231" spans="6:17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</row>
    <row r="6232" spans="6:17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</row>
    <row r="6233" spans="6:17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</row>
    <row r="6234" spans="6:17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</row>
    <row r="6235" spans="6:17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</row>
    <row r="6236" spans="6:17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</row>
    <row r="6237" spans="6:17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</row>
    <row r="6238" spans="6:17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</row>
    <row r="6239" spans="6:17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</row>
    <row r="6240" spans="6:17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</row>
    <row r="6241" spans="6:17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</row>
    <row r="6242" spans="6:17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</row>
    <row r="6243" spans="6:17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</row>
    <row r="6244" spans="6:17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</row>
    <row r="6245" spans="6:17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</row>
    <row r="6246" spans="6:17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</row>
    <row r="6247" spans="6:17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</row>
    <row r="6248" spans="6:17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</row>
    <row r="6249" spans="6:17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</row>
    <row r="6250" spans="6:17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</row>
    <row r="6251" spans="6:17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</row>
    <row r="6252" spans="6:17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</row>
    <row r="6253" spans="6:17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</row>
    <row r="6254" spans="6:17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</row>
    <row r="6255" spans="6:17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</row>
    <row r="6256" spans="6:17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</row>
    <row r="6257" spans="6:17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</row>
    <row r="6258" spans="6:17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</row>
    <row r="6259" spans="6:17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</row>
    <row r="6260" spans="6:17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</row>
    <row r="6261" spans="6:17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</row>
    <row r="6262" spans="6:17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</row>
    <row r="6263" spans="6:17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</row>
    <row r="6264" spans="6:17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</row>
    <row r="6265" spans="6:17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</row>
    <row r="6266" spans="6:17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</row>
    <row r="6267" spans="6:17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</row>
    <row r="6268" spans="6:17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</row>
    <row r="6269" spans="6:17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</row>
    <row r="6270" spans="6:17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</row>
    <row r="6271" spans="6:17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</row>
    <row r="6272" spans="6:17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</row>
    <row r="6273" spans="6:17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</row>
    <row r="6274" spans="6:17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</row>
    <row r="6275" spans="6:17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</row>
    <row r="6276" spans="6:17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</row>
    <row r="6277" spans="6:17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</row>
    <row r="6278" spans="6:17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</row>
    <row r="6279" spans="6:17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</row>
    <row r="6280" spans="6:17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</row>
    <row r="6281" spans="6:17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</row>
    <row r="6282" spans="6:17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</row>
    <row r="6283" spans="6:17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</row>
    <row r="6284" spans="6:17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</row>
    <row r="6285" spans="6:17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</row>
    <row r="6286" spans="6:17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</row>
    <row r="6287" spans="6:17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</row>
    <row r="6288" spans="6:17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</row>
    <row r="6289" spans="6:17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</row>
    <row r="6290" spans="6:17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</row>
    <row r="6291" spans="6:17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</row>
    <row r="6292" spans="6:17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</row>
    <row r="6293" spans="6:17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</row>
    <row r="6294" spans="6:17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</row>
    <row r="6295" spans="6:17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</row>
    <row r="6296" spans="6:17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</row>
    <row r="6297" spans="6:17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</row>
    <row r="6298" spans="6:17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</row>
    <row r="6299" spans="6:17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</row>
    <row r="6300" spans="6:17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</row>
    <row r="6301" spans="6:17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</row>
    <row r="6302" spans="6:17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</row>
    <row r="6303" spans="6:17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</row>
    <row r="6304" spans="6:17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</row>
    <row r="6305" spans="6:17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</row>
    <row r="6306" spans="6:17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</row>
    <row r="6307" spans="6:17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</row>
    <row r="6308" spans="6:17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</row>
    <row r="6309" spans="6:17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</row>
    <row r="6310" spans="6:17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</row>
    <row r="6311" spans="6:17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</row>
    <row r="6312" spans="6:17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</row>
    <row r="6313" spans="6:17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</row>
    <row r="6314" spans="6:17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</row>
    <row r="6315" spans="6:17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</row>
    <row r="6316" spans="6:17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</row>
    <row r="6317" spans="6:17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</row>
    <row r="6318" spans="6:17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</row>
    <row r="6319" spans="6:17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</row>
    <row r="6320" spans="6:17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</row>
    <row r="6321" spans="6:17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</row>
    <row r="6322" spans="6:17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</row>
    <row r="6323" spans="6:17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</row>
    <row r="6324" spans="6:17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</row>
    <row r="6325" spans="6:17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</row>
    <row r="6326" spans="6:17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</row>
    <row r="6327" spans="6:17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</row>
    <row r="6328" spans="6:17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</row>
    <row r="6329" spans="6:17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</row>
    <row r="6330" spans="6:17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</row>
    <row r="6331" spans="6:17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</row>
    <row r="6332" spans="6:17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</row>
    <row r="6333" spans="6:17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</row>
    <row r="6334" spans="6:17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</row>
    <row r="6335" spans="6:17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</row>
    <row r="6336" spans="6:17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</row>
    <row r="6337" spans="6:17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</row>
    <row r="6338" spans="6:17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</row>
    <row r="6339" spans="6:17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</row>
    <row r="6340" spans="6:17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</row>
    <row r="6341" spans="6:17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</row>
    <row r="6342" spans="6:17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</row>
    <row r="6343" spans="6:17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</row>
    <row r="6344" spans="6:17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</row>
    <row r="6345" spans="6:17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</row>
    <row r="6346" spans="6:17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</row>
    <row r="6347" spans="6:17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</row>
    <row r="6348" spans="6:17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</row>
    <row r="6349" spans="6:17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</row>
    <row r="6350" spans="6:17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</row>
    <row r="6351" spans="6:17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</row>
    <row r="6352" spans="6:17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</row>
    <row r="6353" spans="6:17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</row>
    <row r="6354" spans="6:17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</row>
    <row r="6355" spans="6:17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</row>
    <row r="6356" spans="6:17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</row>
    <row r="6357" spans="6:17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</row>
    <row r="6358" spans="6:17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</row>
    <row r="6359" spans="6:17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</row>
    <row r="6360" spans="6:17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</row>
    <row r="6361" spans="6:17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</row>
    <row r="6362" spans="6:17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</row>
    <row r="6363" spans="6:17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</row>
    <row r="6364" spans="6:17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</row>
    <row r="6365" spans="6:17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</row>
    <row r="6366" spans="6:17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</row>
    <row r="6367" spans="6:17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</row>
    <row r="6368" spans="6:17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</row>
    <row r="6369" spans="6:17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</row>
    <row r="6370" spans="6:17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</row>
    <row r="6371" spans="6:17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</row>
    <row r="6372" spans="6:17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</row>
    <row r="6373" spans="6:17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</row>
    <row r="6374" spans="6:17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</row>
    <row r="6375" spans="6:17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</row>
    <row r="6376" spans="6:17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</row>
    <row r="6377" spans="6:17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</row>
    <row r="6378" spans="6:17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</row>
    <row r="6379" spans="6:17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</row>
    <row r="6380" spans="6:17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</row>
    <row r="6381" spans="6:17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</row>
    <row r="6382" spans="6:17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</row>
    <row r="6383" spans="6:17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</row>
    <row r="6384" spans="6:17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</row>
    <row r="6385" spans="6:17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</row>
    <row r="6386" spans="6:17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</row>
    <row r="6387" spans="6:17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</row>
    <row r="6388" spans="6:17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</row>
    <row r="6389" spans="6:17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</row>
    <row r="6390" spans="6:17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</row>
    <row r="6391" spans="6:17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</row>
    <row r="6392" spans="6:17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</row>
    <row r="6393" spans="6:17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</row>
    <row r="6394" spans="6:17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</row>
    <row r="6395" spans="6:17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</row>
    <row r="6396" spans="6:17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</row>
    <row r="6397" spans="6:17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</row>
    <row r="6398" spans="6:17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</row>
    <row r="6399" spans="6:17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</row>
    <row r="6400" spans="6:17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</row>
    <row r="6401" spans="6:17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</row>
    <row r="6402" spans="6:17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</row>
    <row r="6403" spans="6:17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</row>
    <row r="6404" spans="6:17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</row>
    <row r="6405" spans="6:17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</row>
    <row r="6406" spans="6:17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</row>
    <row r="6407" spans="6:17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</row>
    <row r="6408" spans="6:17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</row>
    <row r="6409" spans="6:17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</row>
    <row r="6410" spans="6:17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</row>
    <row r="6411" spans="6:17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</row>
    <row r="6412" spans="6:17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</row>
    <row r="6413" spans="6:17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</row>
    <row r="6414" spans="6:17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</row>
    <row r="6415" spans="6:17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</row>
    <row r="6416" spans="6:17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</row>
    <row r="6417" spans="6:17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</row>
    <row r="6418" spans="6:17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</row>
    <row r="6419" spans="6:17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</row>
    <row r="6420" spans="6:17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</row>
    <row r="6421" spans="6:17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</row>
    <row r="6422" spans="6:17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</row>
    <row r="6423" spans="6:17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</row>
    <row r="6424" spans="6:17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</row>
    <row r="6425" spans="6:17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</row>
    <row r="6426" spans="6:17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</row>
    <row r="6427" spans="6:17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</row>
    <row r="6428" spans="6:17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</row>
    <row r="6429" spans="6:17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</row>
    <row r="6430" spans="6:17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</row>
    <row r="6431" spans="6:17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</row>
    <row r="6432" spans="6:17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</row>
    <row r="6433" spans="6:17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</row>
    <row r="6434" spans="6:17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</row>
    <row r="6435" spans="6:17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</row>
    <row r="6436" spans="6:17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</row>
    <row r="6437" spans="6:17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</row>
    <row r="6438" spans="6:17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</row>
    <row r="6439" spans="6:17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</row>
    <row r="6440" spans="6:17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</row>
    <row r="6441" spans="6:17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</row>
    <row r="6442" spans="6:17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</row>
    <row r="6443" spans="6:17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</row>
    <row r="6444" spans="6:17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</row>
    <row r="6445" spans="6:17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</row>
    <row r="6446" spans="6:17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</row>
    <row r="6447" spans="6:17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</row>
    <row r="6448" spans="6:17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</row>
    <row r="6449" spans="6:17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</row>
    <row r="6450" spans="6:17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</row>
    <row r="6451" spans="6:17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</row>
    <row r="6452" spans="6:17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</row>
    <row r="6453" spans="6:17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</row>
    <row r="6454" spans="6:17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</row>
    <row r="6455" spans="6:17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</row>
    <row r="6456" spans="6:17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</row>
    <row r="6457" spans="6:17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</row>
    <row r="6458" spans="6:17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</row>
    <row r="6459" spans="6:17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</row>
    <row r="6460" spans="6:17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</row>
    <row r="6461" spans="6:17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</row>
    <row r="6462" spans="6:17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</row>
    <row r="6463" spans="6:17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</row>
    <row r="6464" spans="6:17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</row>
    <row r="6465" spans="6:17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</row>
    <row r="6466" spans="6:17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</row>
    <row r="6467" spans="6:17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</row>
    <row r="6468" spans="6:17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</row>
    <row r="6469" spans="6:17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</row>
    <row r="6470" spans="6:17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</row>
    <row r="6471" spans="6:17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</row>
    <row r="6472" spans="6:17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</row>
    <row r="6473" spans="6:17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</row>
    <row r="6474" spans="6:17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</row>
    <row r="6475" spans="6:17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</row>
    <row r="6476" spans="6:17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</row>
    <row r="6477" spans="6:17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</row>
    <row r="6478" spans="6:17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</row>
    <row r="6479" spans="6:17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</row>
    <row r="6480" spans="6:17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</row>
    <row r="6481" spans="6:17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</row>
    <row r="6482" spans="6:17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</row>
    <row r="6483" spans="6:17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</row>
    <row r="6484" spans="6:17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</row>
    <row r="6485" spans="6:17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</row>
    <row r="6486" spans="6:17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</row>
    <row r="6487" spans="6:17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</row>
    <row r="6488" spans="6:17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</row>
    <row r="6489" spans="6:17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</row>
    <row r="6490" spans="6:17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</row>
    <row r="6491" spans="6:17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</row>
    <row r="6492" spans="6:17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</row>
    <row r="6493" spans="6:17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</row>
    <row r="6494" spans="6:17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</row>
    <row r="6495" spans="6:17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</row>
    <row r="6496" spans="6:17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</row>
    <row r="6497" spans="6:17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</row>
    <row r="6498" spans="6:17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</row>
    <row r="6499" spans="6:17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</row>
    <row r="6500" spans="6:17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</row>
    <row r="6501" spans="6:17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</row>
    <row r="6502" spans="6:17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</row>
    <row r="6503" spans="6:17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</row>
    <row r="6504" spans="6:17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</row>
    <row r="6505" spans="6:17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</row>
    <row r="6506" spans="6:17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</row>
    <row r="6507" spans="6:17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</row>
    <row r="6508" spans="6:17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</row>
    <row r="6509" spans="6:17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</row>
    <row r="6510" spans="6:17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</row>
    <row r="6511" spans="6:17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</row>
    <row r="6512" spans="6:17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</row>
    <row r="6513" spans="6:17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</row>
    <row r="6514" spans="6:17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</row>
    <row r="6515" spans="6:17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</row>
    <row r="6516" spans="6:17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</row>
    <row r="6517" spans="6:17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</row>
    <row r="6518" spans="6:17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</row>
    <row r="6519" spans="6:17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</row>
    <row r="6520" spans="6:17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</row>
    <row r="6521" spans="6:17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</row>
    <row r="6522" spans="6:17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</row>
    <row r="6523" spans="6:17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</row>
    <row r="6524" spans="6:17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</row>
    <row r="6525" spans="6:17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</row>
    <row r="6526" spans="6:17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</row>
    <row r="6527" spans="6:17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</row>
    <row r="6528" spans="6:17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</row>
    <row r="6529" spans="6:17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</row>
    <row r="6530" spans="6:17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</row>
    <row r="6531" spans="6:17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</row>
    <row r="6532" spans="6:17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</row>
    <row r="6533" spans="6:17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</row>
    <row r="6534" spans="6:17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</row>
    <row r="6535" spans="6:17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</row>
    <row r="6536" spans="6:17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</row>
    <row r="6537" spans="6:17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</row>
    <row r="6538" spans="6:17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</row>
    <row r="6539" spans="6:17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</row>
    <row r="6540" spans="6:17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</row>
    <row r="6541" spans="6:17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</row>
    <row r="6542" spans="6:17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</row>
    <row r="6543" spans="6:17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</row>
    <row r="6544" spans="6:17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</row>
    <row r="6545" spans="6:17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</row>
    <row r="6546" spans="6:17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</row>
    <row r="6547" spans="6:17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</row>
    <row r="6548" spans="6:17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</row>
    <row r="6549" spans="6:17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</row>
    <row r="6550" spans="6:17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</row>
    <row r="6551" spans="6:17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</row>
    <row r="6552" spans="6:17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</row>
    <row r="6553" spans="6:17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</row>
    <row r="6554" spans="6:17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</row>
    <row r="6555" spans="6:17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</row>
    <row r="6556" spans="6:17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</row>
    <row r="6557" spans="6:17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</row>
    <row r="6558" spans="6:17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</row>
    <row r="6559" spans="6:17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</row>
    <row r="6560" spans="6:17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</row>
    <row r="6561" spans="6:17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</row>
    <row r="6562" spans="6:17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</row>
    <row r="6563" spans="6:17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</row>
    <row r="6564" spans="6:17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</row>
    <row r="6565" spans="6:17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</row>
    <row r="6566" spans="6:17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</row>
    <row r="6567" spans="6:17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</row>
    <row r="6568" spans="6:17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</row>
    <row r="6569" spans="6:17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</row>
    <row r="6570" spans="6:17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</row>
    <row r="6571" spans="6:17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</row>
    <row r="6572" spans="6:17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</row>
    <row r="6573" spans="6:17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</row>
    <row r="6574" spans="6:17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</row>
    <row r="6575" spans="6:17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</row>
    <row r="6576" spans="6:17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</row>
    <row r="6577" spans="6:17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</row>
    <row r="6578" spans="6:17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</row>
    <row r="6579" spans="6:17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</row>
    <row r="6580" spans="6:17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</row>
    <row r="6581" spans="6:17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</row>
    <row r="6582" spans="6:17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</row>
    <row r="6583" spans="6:17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</row>
    <row r="6584" spans="6:17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</row>
    <row r="6585" spans="6:17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</row>
    <row r="6586" spans="6:17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</row>
    <row r="6587" spans="6:17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</row>
    <row r="6588" spans="6:17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</row>
    <row r="6589" spans="6:17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</row>
    <row r="6590" spans="6:17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</row>
    <row r="6591" spans="6:17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</row>
    <row r="6592" spans="6:17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</row>
    <row r="6593" spans="6:17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</row>
    <row r="6594" spans="6:17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</row>
    <row r="6595" spans="6:17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</row>
    <row r="6596" spans="6:17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</row>
    <row r="6597" spans="6:17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</row>
    <row r="6598" spans="6:17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</row>
    <row r="6599" spans="6:17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</row>
    <row r="6600" spans="6:17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</row>
    <row r="6601" spans="6:17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</row>
    <row r="6602" spans="6:17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</row>
    <row r="6603" spans="6:17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</row>
    <row r="6604" spans="6:17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</row>
    <row r="6605" spans="6:17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</row>
    <row r="6606" spans="6:17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</row>
    <row r="6607" spans="6:17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</row>
    <row r="6608" spans="6:17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</row>
    <row r="6609" spans="6:17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</row>
    <row r="6610" spans="6:17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</row>
    <row r="6611" spans="6:17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</row>
    <row r="6612" spans="6:17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</row>
    <row r="6613" spans="6:17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</row>
    <row r="6614" spans="6:17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</row>
    <row r="6615" spans="6:17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</row>
    <row r="6616" spans="6:17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</row>
    <row r="6617" spans="6:17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</row>
    <row r="6618" spans="6:17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</row>
    <row r="6619" spans="6:17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</row>
    <row r="6620" spans="6:17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</row>
    <row r="6621" spans="6:17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</row>
    <row r="6622" spans="6:17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</row>
    <row r="6623" spans="6:17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</row>
    <row r="6624" spans="6:17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</row>
    <row r="6625" spans="6:17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</row>
    <row r="6626" spans="6:17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</row>
    <row r="6627" spans="6:17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</row>
    <row r="6628" spans="6:17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</row>
    <row r="6629" spans="6:17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</row>
    <row r="6630" spans="6:17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</row>
    <row r="6631" spans="6:17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</row>
    <row r="6632" spans="6:17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</row>
    <row r="6633" spans="6:17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</row>
    <row r="6634" spans="6:17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</row>
    <row r="6635" spans="6:17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</row>
    <row r="6636" spans="6:17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</row>
    <row r="6637" spans="6:17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</row>
    <row r="6638" spans="6:17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</row>
    <row r="6639" spans="6:17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</row>
    <row r="6640" spans="6:17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</row>
    <row r="6641" spans="6:17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</row>
    <row r="6642" spans="6:17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</row>
    <row r="6643" spans="6:17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</row>
    <row r="6644" spans="6:17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</row>
    <row r="6645" spans="6:17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</row>
    <row r="6646" spans="6:17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</row>
    <row r="6647" spans="6:17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</row>
    <row r="6648" spans="6:17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</row>
    <row r="6649" spans="6:17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</row>
    <row r="6650" spans="6:17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</row>
    <row r="6651" spans="6:17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</row>
    <row r="6652" spans="6:17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</row>
    <row r="6653" spans="6:17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</row>
    <row r="6654" spans="6:17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</row>
    <row r="6655" spans="6:17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</row>
    <row r="6656" spans="6:17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</row>
    <row r="6657" spans="6:17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</row>
    <row r="6658" spans="6:17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</row>
    <row r="6659" spans="6:17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</row>
    <row r="6660" spans="6:17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</row>
    <row r="6661" spans="6:17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</row>
    <row r="6662" spans="6:17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</row>
    <row r="6663" spans="6:17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</row>
    <row r="6664" spans="6:17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</row>
    <row r="6665" spans="6:17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</row>
    <row r="6666" spans="6:17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</row>
    <row r="6667" spans="6:17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</row>
    <row r="6668" spans="6:17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</row>
    <row r="6669" spans="6:17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</row>
    <row r="6670" spans="6:17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</row>
    <row r="6671" spans="6:17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</row>
    <row r="6672" spans="6:17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</row>
    <row r="6673" spans="6:17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</row>
    <row r="6674" spans="6:17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</row>
    <row r="6675" spans="6:17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</row>
    <row r="6676" spans="6:17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</row>
    <row r="6677" spans="6:17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</row>
    <row r="6678" spans="6:17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</row>
    <row r="6679" spans="6:17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</row>
    <row r="6680" spans="6:17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</row>
    <row r="6681" spans="6:17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</row>
    <row r="6682" spans="6:17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</row>
    <row r="6683" spans="6:17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</row>
    <row r="6684" spans="6:17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</row>
    <row r="6685" spans="6:17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</row>
    <row r="6686" spans="6:17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</row>
    <row r="6687" spans="6:17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</row>
    <row r="6688" spans="6:17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</row>
    <row r="6689" spans="6:17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</row>
    <row r="6690" spans="6:17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</row>
    <row r="6691" spans="6:17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</row>
    <row r="6692" spans="6:17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</row>
    <row r="6693" spans="6:17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</row>
    <row r="6694" spans="6:17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</row>
    <row r="6695" spans="6:17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</row>
    <row r="6696" spans="6:17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</row>
    <row r="6697" spans="6:17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</row>
    <row r="6698" spans="6:17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</row>
    <row r="6699" spans="6:17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</row>
    <row r="6700" spans="6:17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</row>
    <row r="6701" spans="6:17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</row>
    <row r="6702" spans="6:17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</row>
    <row r="6703" spans="6:17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</row>
    <row r="6704" spans="6:17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</row>
    <row r="6705" spans="6:17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</row>
    <row r="6706" spans="6:17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</row>
    <row r="6707" spans="6:17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</row>
    <row r="6708" spans="6:17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</row>
    <row r="6709" spans="6:17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</row>
    <row r="6710" spans="6:17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</row>
    <row r="6711" spans="6:17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</row>
    <row r="6712" spans="6:17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</row>
    <row r="6713" spans="6:17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</row>
    <row r="6714" spans="6:17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</row>
    <row r="6715" spans="6:17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</row>
    <row r="6716" spans="6:17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</row>
    <row r="6717" spans="6:17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</row>
    <row r="6718" spans="6:17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</row>
    <row r="6719" spans="6:17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</row>
    <row r="6720" spans="6:17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</row>
    <row r="6721" spans="6:17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</row>
    <row r="6722" spans="6:17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</row>
    <row r="6723" spans="6:17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</row>
    <row r="6724" spans="6:17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</row>
    <row r="6725" spans="6:17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</row>
    <row r="6726" spans="6:17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</row>
    <row r="6727" spans="6:17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</row>
    <row r="6728" spans="6:17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</row>
    <row r="6729" spans="6:17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</row>
    <row r="6730" spans="6:17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</row>
    <row r="6731" spans="6:17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</row>
    <row r="6732" spans="6:17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</row>
    <row r="6733" spans="6:17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</row>
    <row r="6734" spans="6:17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</row>
    <row r="6735" spans="6:17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</row>
    <row r="6736" spans="6:17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</row>
    <row r="6737" spans="6:17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</row>
    <row r="6738" spans="6:17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</row>
    <row r="6739" spans="6:17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</row>
    <row r="6740" spans="6:17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</row>
    <row r="6741" spans="6:17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</row>
    <row r="6742" spans="6:17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</row>
    <row r="6743" spans="6:17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</row>
    <row r="6744" spans="6:17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</row>
    <row r="6745" spans="6:17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</row>
    <row r="6746" spans="6:17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</row>
    <row r="6747" spans="6:17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</row>
    <row r="6748" spans="6:17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</row>
    <row r="6749" spans="6:17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</row>
    <row r="6750" spans="6:17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</row>
    <row r="6751" spans="6:17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</row>
    <row r="6752" spans="6:17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</row>
    <row r="6753" spans="6:17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</row>
    <row r="6754" spans="6:17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</row>
    <row r="6755" spans="6:17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</row>
    <row r="6756" spans="6:17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</row>
    <row r="6757" spans="6:17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</row>
    <row r="6758" spans="6:17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</row>
    <row r="6759" spans="6:17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</row>
    <row r="6760" spans="6:17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</row>
    <row r="6761" spans="6:17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</row>
    <row r="6762" spans="6:17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</row>
    <row r="6763" spans="6:17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</row>
    <row r="6764" spans="6:17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</row>
    <row r="6765" spans="6:17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</row>
    <row r="6766" spans="6:17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</row>
    <row r="6767" spans="6:17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</row>
    <row r="6768" spans="6:17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</row>
    <row r="6769" spans="6:17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</row>
    <row r="6770" spans="6:17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</row>
    <row r="6771" spans="6:17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</row>
    <row r="6772" spans="6:17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</row>
    <row r="6773" spans="6:17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</row>
    <row r="6774" spans="6:17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</row>
    <row r="6775" spans="6:17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</row>
    <row r="6776" spans="6:17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</row>
    <row r="6777" spans="6:17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</row>
    <row r="6778" spans="6:17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</row>
    <row r="6779" spans="6:17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</row>
    <row r="6780" spans="6:17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</row>
    <row r="6781" spans="6:17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</row>
    <row r="6782" spans="6:17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</row>
    <row r="6783" spans="6:17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</row>
    <row r="6784" spans="6:17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</row>
    <row r="6785" spans="6:17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</row>
    <row r="6786" spans="6:17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</row>
    <row r="6787" spans="6:17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</row>
    <row r="6788" spans="6:17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</row>
    <row r="6789" spans="6:17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</row>
    <row r="6790" spans="6:17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</row>
    <row r="6791" spans="6:17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</row>
    <row r="6792" spans="6:17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</row>
    <row r="6793" spans="6:17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</row>
    <row r="6794" spans="6:17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</row>
    <row r="6795" spans="6:17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</row>
    <row r="6796" spans="6:17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</row>
    <row r="6797" spans="6:17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</row>
    <row r="6798" spans="6:17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</row>
    <row r="6799" spans="6:17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</row>
    <row r="6800" spans="6:17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</row>
    <row r="6801" spans="6:17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</row>
    <row r="6802" spans="6:17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</row>
    <row r="6803" spans="6:17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</row>
    <row r="6804" spans="6:17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</row>
    <row r="6805" spans="6:17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</row>
    <row r="6806" spans="6:17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</row>
    <row r="6807" spans="6:17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</row>
    <row r="6808" spans="6:17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</row>
    <row r="6809" spans="6:17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</row>
    <row r="6810" spans="6:17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</row>
    <row r="6811" spans="6:17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</row>
    <row r="6812" spans="6:17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</row>
    <row r="6813" spans="6:17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</row>
    <row r="6814" spans="6:17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</row>
    <row r="6815" spans="6:17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</row>
    <row r="6816" spans="6:17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</row>
    <row r="6817" spans="6:17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</row>
    <row r="6818" spans="6:17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</row>
    <row r="6819" spans="6:17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</row>
    <row r="6820" spans="6:17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</row>
    <row r="6821" spans="6:17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</row>
    <row r="6822" spans="6:17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</row>
    <row r="6823" spans="6:17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</row>
    <row r="6824" spans="6:17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</row>
    <row r="6825" spans="6:17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</row>
    <row r="6826" spans="6:17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</row>
    <row r="6827" spans="6:17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</row>
    <row r="6828" spans="6:17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</row>
    <row r="6829" spans="6:17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</row>
    <row r="6830" spans="6:17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</row>
    <row r="6831" spans="6:17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</row>
    <row r="6832" spans="6:17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</row>
    <row r="6833" spans="6:17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</row>
    <row r="6834" spans="6:17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</row>
    <row r="6835" spans="6:17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</row>
    <row r="6836" spans="6:17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</row>
    <row r="6837" spans="6:17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</row>
    <row r="6838" spans="6:17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</row>
    <row r="6839" spans="6:17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</row>
    <row r="6840" spans="6:17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</row>
    <row r="6841" spans="6:17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</row>
    <row r="6842" spans="6:17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</row>
    <row r="6843" spans="6:17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</row>
    <row r="6844" spans="6:17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</row>
    <row r="6845" spans="6:17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</row>
    <row r="6846" spans="6:17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</row>
    <row r="6847" spans="6:17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</row>
    <row r="6848" spans="6:17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</row>
    <row r="6849" spans="6:17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</row>
    <row r="6850" spans="6:17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</row>
    <row r="6851" spans="6:17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</row>
    <row r="6852" spans="6:17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</row>
    <row r="6853" spans="6:17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</row>
    <row r="6854" spans="6:17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</row>
    <row r="6855" spans="6:17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</row>
    <row r="6856" spans="6:17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</row>
    <row r="6857" spans="6:17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</row>
    <row r="6858" spans="6:17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</row>
    <row r="6859" spans="6:17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</row>
    <row r="6860" spans="6:17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</row>
    <row r="6861" spans="6:17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</row>
    <row r="6862" spans="6:17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</row>
    <row r="6863" spans="6:17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</row>
    <row r="6864" spans="6:17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</row>
    <row r="6865" spans="6:17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</row>
    <row r="6866" spans="6:17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</row>
    <row r="6867" spans="6:17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</row>
    <row r="6868" spans="6:17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</row>
    <row r="6869" spans="6:17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</row>
    <row r="6870" spans="6:17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</row>
    <row r="6871" spans="6:17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</row>
    <row r="6872" spans="6:17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</row>
    <row r="6873" spans="6:17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</row>
    <row r="6874" spans="6:17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</row>
    <row r="6875" spans="6:17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</row>
    <row r="6876" spans="6:17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</row>
    <row r="6877" spans="6:17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</row>
    <row r="6878" spans="6:17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</row>
    <row r="6879" spans="6:17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</row>
    <row r="6880" spans="6:17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</row>
    <row r="6881" spans="6:17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</row>
    <row r="6882" spans="6:17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</row>
    <row r="6883" spans="6:17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</row>
    <row r="6884" spans="6:17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</row>
    <row r="6885" spans="6:17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</row>
    <row r="6886" spans="6:17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</row>
    <row r="6887" spans="6:17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</row>
    <row r="6888" spans="6:17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</row>
    <row r="6889" spans="6:17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</row>
    <row r="6890" spans="6:17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</row>
    <row r="6891" spans="6:17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</row>
    <row r="6892" spans="6:17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</row>
    <row r="6893" spans="6:17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</row>
    <row r="6894" spans="6:17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</row>
    <row r="6895" spans="6:17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</row>
    <row r="6896" spans="6:17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</row>
    <row r="6897" spans="6:17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</row>
    <row r="6898" spans="6:17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</row>
    <row r="6899" spans="6:17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</row>
    <row r="6900" spans="6:17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</row>
    <row r="6901" spans="6:17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</row>
    <row r="6902" spans="6:17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</row>
    <row r="6903" spans="6:17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</row>
    <row r="6904" spans="6:17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</row>
    <row r="6905" spans="6:17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</row>
    <row r="6906" spans="6:17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</row>
    <row r="6907" spans="6:17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</row>
    <row r="6908" spans="6:17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</row>
    <row r="6909" spans="6:17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</row>
    <row r="6910" spans="6:17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</row>
    <row r="6911" spans="6:17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</row>
    <row r="6912" spans="6:17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</row>
    <row r="6913" spans="6:17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</row>
    <row r="6914" spans="6:17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</row>
    <row r="6915" spans="6:17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</row>
    <row r="6916" spans="6:17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</row>
    <row r="6917" spans="6:17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</row>
    <row r="6918" spans="6:17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</row>
    <row r="6919" spans="6:17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</row>
    <row r="6920" spans="6:17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</row>
    <row r="6921" spans="6:17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</row>
    <row r="6922" spans="6:17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</row>
    <row r="6923" spans="6:17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</row>
    <row r="6924" spans="6:17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</row>
    <row r="6925" spans="6:17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</row>
    <row r="6926" spans="6:17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</row>
    <row r="6927" spans="6:17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</row>
    <row r="6928" spans="6:17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</row>
    <row r="6929" spans="6:17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</row>
    <row r="6930" spans="6:17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</row>
    <row r="6931" spans="6:17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</row>
    <row r="6932" spans="6:17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</row>
    <row r="6933" spans="6:17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</row>
    <row r="6934" spans="6:17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</row>
    <row r="6935" spans="6:17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</row>
    <row r="6936" spans="6:17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</row>
    <row r="6937" spans="6:17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</row>
    <row r="6938" spans="6:17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</row>
    <row r="6939" spans="6:17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</row>
    <row r="6940" spans="6:17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</row>
    <row r="6941" spans="6:17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</row>
    <row r="6942" spans="6:17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</row>
    <row r="6943" spans="6:17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</row>
    <row r="6944" spans="6:17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</row>
    <row r="6945" spans="6:17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</row>
    <row r="6946" spans="6:17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</row>
    <row r="6947" spans="6:17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</row>
    <row r="6948" spans="6:17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</row>
    <row r="6949" spans="6:17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</row>
    <row r="6950" spans="6:17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</row>
    <row r="6951" spans="6:17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</row>
    <row r="6952" spans="6:17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</row>
    <row r="6953" spans="6:17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</row>
    <row r="6954" spans="6:17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</row>
    <row r="6955" spans="6:17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</row>
    <row r="6956" spans="6:17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</row>
    <row r="6957" spans="6:17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</row>
    <row r="6958" spans="6:17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</row>
    <row r="6959" spans="6:17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</row>
    <row r="6960" spans="6:17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</row>
    <row r="6961" spans="6:17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</row>
    <row r="6962" spans="6:17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</row>
    <row r="6963" spans="6:17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</row>
    <row r="6964" spans="6:17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</row>
    <row r="6965" spans="6:17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</row>
    <row r="6966" spans="6:17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</row>
    <row r="6967" spans="6:17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</row>
    <row r="6968" spans="6:17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</row>
    <row r="6969" spans="6:17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</row>
    <row r="6970" spans="6:17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</row>
    <row r="6971" spans="6:17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</row>
    <row r="6972" spans="6:17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</row>
    <row r="6973" spans="6:17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</row>
    <row r="6974" spans="6:17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</row>
    <row r="6975" spans="6:17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</row>
    <row r="6976" spans="6:17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</row>
    <row r="6977" spans="6:17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</row>
    <row r="6978" spans="6:17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</row>
    <row r="6979" spans="6:17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</row>
    <row r="6980" spans="6:17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</row>
    <row r="6981" spans="6:17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</row>
    <row r="6982" spans="6:17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</row>
    <row r="6983" spans="6:17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</row>
    <row r="6984" spans="6:17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</row>
    <row r="6985" spans="6:17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</row>
    <row r="6986" spans="6:17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</row>
    <row r="6987" spans="6:17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</row>
    <row r="6988" spans="6:17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</row>
    <row r="6989" spans="6:17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</row>
    <row r="6990" spans="6:17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</row>
    <row r="6991" spans="6:17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</row>
    <row r="6992" spans="6:17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</row>
    <row r="6993" spans="6:17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</row>
    <row r="6994" spans="6:17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</row>
    <row r="6995" spans="6:17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</row>
    <row r="6996" spans="6:17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</row>
    <row r="6997" spans="6:17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</row>
    <row r="6998" spans="6:17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</row>
    <row r="6999" spans="6:17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</row>
    <row r="7000" spans="6:17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</row>
    <row r="7001" spans="6:17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</row>
    <row r="7002" spans="6:17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</row>
    <row r="7003" spans="6:17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</row>
    <row r="7004" spans="6:17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</row>
    <row r="7005" spans="6:17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</row>
    <row r="7006" spans="6:17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</row>
    <row r="7007" spans="6:17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</row>
    <row r="7008" spans="6:17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</row>
    <row r="7009" spans="6:17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</row>
    <row r="7010" spans="6:17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</row>
    <row r="7011" spans="6:17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</row>
    <row r="7012" spans="6:17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</row>
    <row r="7013" spans="6:17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</row>
    <row r="7014" spans="6:17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</row>
    <row r="7015" spans="6:17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</row>
    <row r="7016" spans="6:17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</row>
    <row r="7017" spans="6:17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</row>
    <row r="7018" spans="6:17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</row>
    <row r="7019" spans="6:17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</row>
    <row r="7020" spans="6:17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</row>
    <row r="7021" spans="6:17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</row>
    <row r="7022" spans="6:17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</row>
    <row r="7023" spans="6:17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</row>
    <row r="7024" spans="6:17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</row>
    <row r="7025" spans="6:17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</row>
    <row r="7026" spans="6:17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</row>
    <row r="7027" spans="6:17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</row>
    <row r="7028" spans="6:17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</row>
    <row r="7029" spans="6:17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</row>
    <row r="7030" spans="6:17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</row>
    <row r="7031" spans="6:17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</row>
    <row r="7032" spans="6:17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</row>
    <row r="7033" spans="6:17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</row>
    <row r="7034" spans="6:17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</row>
    <row r="7035" spans="6:17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</row>
    <row r="7036" spans="6:17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</row>
    <row r="7037" spans="6:17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</row>
    <row r="7038" spans="6:17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</row>
    <row r="7039" spans="6:17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</row>
    <row r="7040" spans="6:17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</row>
    <row r="7041" spans="6:17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</row>
    <row r="7042" spans="6:17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</row>
    <row r="7043" spans="6:17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</row>
    <row r="7044" spans="6:17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</row>
    <row r="7045" spans="6:17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</row>
    <row r="7046" spans="6:17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</row>
    <row r="7047" spans="6:17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</row>
    <row r="7048" spans="6:17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</row>
    <row r="7049" spans="6:17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</row>
    <row r="7050" spans="6:17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</row>
    <row r="7051" spans="6:17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</row>
    <row r="7052" spans="6:17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</row>
    <row r="7053" spans="6:17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</row>
    <row r="7054" spans="6:17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</row>
    <row r="7055" spans="6:17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</row>
    <row r="7056" spans="6:17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</row>
    <row r="7057" spans="6:17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</row>
    <row r="7058" spans="6:17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</row>
    <row r="7059" spans="6:17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</row>
    <row r="7060" spans="6:17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</row>
    <row r="7061" spans="6:17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</row>
    <row r="7062" spans="6:17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</row>
    <row r="7063" spans="6:17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</row>
    <row r="7064" spans="6:17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</row>
    <row r="7065" spans="6:17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</row>
    <row r="7066" spans="6:17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</row>
    <row r="7067" spans="6:17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</row>
    <row r="7068" spans="6:17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</row>
    <row r="7069" spans="6:17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</row>
    <row r="7070" spans="6:17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</row>
    <row r="7071" spans="6:17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</row>
    <row r="7072" spans="6:17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</row>
    <row r="7073" spans="6:17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</row>
    <row r="7074" spans="6:17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</row>
    <row r="7075" spans="6:17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</row>
    <row r="7076" spans="6:17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</row>
    <row r="7077" spans="6:17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</row>
    <row r="7078" spans="6:17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</row>
    <row r="7079" spans="6:17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</row>
    <row r="7080" spans="6:17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</row>
    <row r="7081" spans="6:17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</row>
    <row r="7082" spans="6:17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</row>
    <row r="7083" spans="6:17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</row>
    <row r="7084" spans="6:17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</row>
    <row r="7085" spans="6:17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</row>
    <row r="7086" spans="6:17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</row>
    <row r="7087" spans="6:17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</row>
    <row r="7088" spans="6:17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</row>
    <row r="7089" spans="6:17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</row>
    <row r="7090" spans="6:17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</row>
    <row r="7091" spans="6:17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</row>
    <row r="7092" spans="6:17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</row>
    <row r="7093" spans="6:17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</row>
    <row r="7094" spans="6:17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</row>
    <row r="7095" spans="6:17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</row>
    <row r="7096" spans="6:17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</row>
    <row r="7097" spans="6:17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</row>
    <row r="7098" spans="6:17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</row>
    <row r="7099" spans="6:17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</row>
    <row r="7100" spans="6:17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</row>
    <row r="7101" spans="6:17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</row>
    <row r="7102" spans="6:17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</row>
    <row r="7103" spans="6:17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</row>
    <row r="7104" spans="6:17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</row>
    <row r="7105" spans="6:17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</row>
    <row r="7106" spans="6:17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</row>
    <row r="7107" spans="6:17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</row>
    <row r="7108" spans="6:17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</row>
    <row r="7109" spans="6:17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</row>
    <row r="7110" spans="6:17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</row>
    <row r="7111" spans="6:17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</row>
    <row r="7112" spans="6:17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</row>
    <row r="7113" spans="6:17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</row>
    <row r="7114" spans="6:17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</row>
    <row r="7115" spans="6:17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</row>
    <row r="7116" spans="6:17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</row>
    <row r="7117" spans="6:17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</row>
    <row r="7118" spans="6:17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</row>
    <row r="7119" spans="6:17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</row>
    <row r="7120" spans="6:17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</row>
    <row r="7121" spans="6:17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</row>
    <row r="7122" spans="6:17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</row>
    <row r="7123" spans="6:17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</row>
    <row r="7124" spans="6:17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</row>
    <row r="7125" spans="6:17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</row>
    <row r="7126" spans="6:17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</row>
    <row r="7127" spans="6:17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</row>
    <row r="7128" spans="6:17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</row>
    <row r="7129" spans="6:17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</row>
    <row r="7130" spans="6:17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</row>
    <row r="7131" spans="6:17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</row>
    <row r="7132" spans="6:17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</row>
    <row r="7133" spans="6:17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</row>
    <row r="7134" spans="6:17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</row>
    <row r="7135" spans="6:17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</row>
    <row r="7136" spans="6:17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</row>
    <row r="7137" spans="6:17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</row>
    <row r="7138" spans="6:17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</row>
    <row r="7139" spans="6:17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</row>
    <row r="7140" spans="6:17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</row>
    <row r="7141" spans="6:17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</row>
    <row r="7142" spans="6:17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</row>
    <row r="7143" spans="6:17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</row>
    <row r="7144" spans="6:17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</row>
    <row r="7145" spans="6:17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</row>
    <row r="7146" spans="6:17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</row>
    <row r="7147" spans="6:17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</row>
    <row r="7148" spans="6:17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</row>
    <row r="7149" spans="6:17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</row>
    <row r="7150" spans="6:17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</row>
    <row r="7151" spans="6:17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</row>
    <row r="7152" spans="6:17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</row>
    <row r="7153" spans="6:17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</row>
    <row r="7154" spans="6:17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</row>
    <row r="7155" spans="6:17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</row>
    <row r="7156" spans="6:17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</row>
    <row r="7157" spans="6:17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</row>
    <row r="7158" spans="6:17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</row>
    <row r="7159" spans="6:17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</row>
    <row r="7160" spans="6:17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</row>
    <row r="7161" spans="6:17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</row>
    <row r="7162" spans="6:17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</row>
    <row r="7163" spans="6:17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</row>
    <row r="7164" spans="6:17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</row>
    <row r="7165" spans="6:17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</row>
    <row r="7166" spans="6:17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</row>
    <row r="7167" spans="6:17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</row>
    <row r="7168" spans="6:17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</row>
    <row r="7169" spans="6:17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</row>
    <row r="7170" spans="6:17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</row>
    <row r="7171" spans="6:17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</row>
    <row r="7172" spans="6:17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</row>
    <row r="7173" spans="6:17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</row>
    <row r="7174" spans="6:17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</row>
    <row r="7175" spans="6:17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</row>
    <row r="7176" spans="6:17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</row>
    <row r="7177" spans="6:17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</row>
    <row r="7178" spans="6:17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</row>
    <row r="7179" spans="6:17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</row>
    <row r="7180" spans="6:17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</row>
    <row r="7181" spans="6:17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</row>
    <row r="7182" spans="6:17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</row>
    <row r="7183" spans="6:17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</row>
    <row r="7184" spans="6:17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</row>
    <row r="7185" spans="6:17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</row>
    <row r="7186" spans="6:17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</row>
    <row r="7187" spans="6:17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</row>
    <row r="7188" spans="6:17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</row>
    <row r="7189" spans="6:17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</row>
    <row r="7190" spans="6:17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</row>
    <row r="7191" spans="6:17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</row>
    <row r="7192" spans="6:17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</row>
    <row r="7193" spans="6:17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</row>
    <row r="7194" spans="6:17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</row>
    <row r="7195" spans="6:17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</row>
    <row r="7196" spans="6:17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</row>
    <row r="7197" spans="6:17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</row>
    <row r="7198" spans="6:17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</row>
    <row r="7199" spans="6:17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</row>
    <row r="7200" spans="6:17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</row>
    <row r="7201" spans="6:17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</row>
    <row r="7202" spans="6:17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</row>
    <row r="7203" spans="6:17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</row>
    <row r="7204" spans="6:17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</row>
    <row r="7205" spans="6:17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</row>
    <row r="7206" spans="6:17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</row>
    <row r="7207" spans="6:17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</row>
    <row r="7208" spans="6:17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</row>
    <row r="7209" spans="6:17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</row>
    <row r="7210" spans="6:17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</row>
    <row r="7211" spans="6:17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</row>
    <row r="7212" spans="6:17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</row>
    <row r="7213" spans="6:17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</row>
    <row r="7214" spans="6:17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</row>
    <row r="7215" spans="6:17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</row>
    <row r="7216" spans="6:17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</row>
    <row r="7217" spans="6:17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</row>
    <row r="7218" spans="6:17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</row>
    <row r="7219" spans="6:17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</row>
    <row r="7220" spans="6:17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</row>
    <row r="7221" spans="6:17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</row>
    <row r="7222" spans="6:17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</row>
    <row r="7223" spans="6:17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</row>
    <row r="7224" spans="6:17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</row>
    <row r="7225" spans="6:17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</row>
    <row r="7226" spans="6:17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</row>
    <row r="7227" spans="6:17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</row>
    <row r="7228" spans="6:17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</row>
    <row r="7229" spans="6:17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</row>
    <row r="7230" spans="6:17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</row>
    <row r="7231" spans="6:17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</row>
    <row r="7232" spans="6:17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</row>
    <row r="7233" spans="6:17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</row>
    <row r="7234" spans="6:17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</row>
    <row r="7235" spans="6:17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</row>
    <row r="7236" spans="6:17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</row>
    <row r="7237" spans="6:17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</row>
    <row r="7238" spans="6:17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</row>
    <row r="7239" spans="6:17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</row>
    <row r="7240" spans="6:17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</row>
    <row r="7241" spans="6:17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</row>
    <row r="7242" spans="6:17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</row>
    <row r="7243" spans="6:17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</row>
    <row r="7244" spans="6:17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</row>
    <row r="7245" spans="6:17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</row>
    <row r="7246" spans="6:17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</row>
    <row r="7247" spans="6:17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</row>
    <row r="7248" spans="6:17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</row>
    <row r="7249" spans="6:17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</row>
    <row r="7250" spans="6:17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</row>
    <row r="7251" spans="6:17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</row>
    <row r="7252" spans="6:17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</row>
    <row r="7253" spans="6:17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</row>
    <row r="7254" spans="6:17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</row>
    <row r="7255" spans="6:17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</row>
    <row r="7256" spans="6:17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</row>
    <row r="7257" spans="6:17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</row>
    <row r="7258" spans="6:17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</row>
    <row r="7259" spans="6:17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</row>
    <row r="7260" spans="6:17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</row>
    <row r="7261" spans="6:17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</row>
    <row r="7262" spans="6:17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</row>
    <row r="7263" spans="6:17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</row>
    <row r="7264" spans="6:17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</row>
    <row r="7265" spans="6:17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</row>
    <row r="7266" spans="6:17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</row>
    <row r="7267" spans="6:17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</row>
    <row r="7268" spans="6:17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</row>
    <row r="7269" spans="6:17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</row>
    <row r="7270" spans="6:17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</row>
    <row r="7271" spans="6:17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</row>
    <row r="7272" spans="6:17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</row>
    <row r="7273" spans="6:17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</row>
    <row r="7274" spans="6:17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</row>
    <row r="7275" spans="6:17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</row>
    <row r="7276" spans="6:17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</row>
    <row r="7277" spans="6:17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</row>
    <row r="7278" spans="6:17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</row>
    <row r="7279" spans="6:17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</row>
    <row r="7280" spans="6:17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</row>
    <row r="7281" spans="6:17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</row>
    <row r="7282" spans="6:17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</row>
    <row r="7283" spans="6:17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</row>
    <row r="7284" spans="6:17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</row>
    <row r="7285" spans="6:17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</row>
    <row r="7286" spans="6:17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</row>
    <row r="7287" spans="6:17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</row>
    <row r="7288" spans="6:17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</row>
    <row r="7289" spans="6:17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</row>
    <row r="7290" spans="6:17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</row>
    <row r="7291" spans="6:17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</row>
    <row r="7292" spans="6:17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</row>
    <row r="7293" spans="6:17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</row>
    <row r="7294" spans="6:17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</row>
    <row r="7295" spans="6:17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</row>
    <row r="7296" spans="6:17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</row>
    <row r="7297" spans="6:17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</row>
    <row r="7298" spans="6:17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</row>
    <row r="7299" spans="6:17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</row>
    <row r="7300" spans="6:17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</row>
    <row r="7301" spans="6:17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</row>
    <row r="7302" spans="6:17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</row>
    <row r="7303" spans="6:17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</row>
    <row r="7304" spans="6:17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</row>
    <row r="7305" spans="6:17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</row>
    <row r="7306" spans="6:17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</row>
    <row r="7307" spans="6:17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</row>
    <row r="7308" spans="6:17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</row>
    <row r="7309" spans="6:17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</row>
    <row r="7310" spans="6:17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</row>
    <row r="7311" spans="6:17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</row>
    <row r="7312" spans="6:17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</row>
    <row r="7313" spans="6:17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</row>
    <row r="7314" spans="6:17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</row>
    <row r="7315" spans="6:17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</row>
    <row r="7316" spans="6:17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</row>
    <row r="7317" spans="6:17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</row>
    <row r="7318" spans="6:17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</row>
    <row r="7319" spans="6:17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</row>
    <row r="7320" spans="6:17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</row>
    <row r="7321" spans="6:17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</row>
    <row r="7322" spans="6:17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</row>
    <row r="7323" spans="6:17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</row>
    <row r="7324" spans="6:17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</row>
    <row r="7325" spans="6:17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</row>
    <row r="7326" spans="6:17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</row>
    <row r="7327" spans="6:17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</row>
    <row r="7328" spans="6:17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</row>
    <row r="7329" spans="6:17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</row>
    <row r="7330" spans="6:17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</row>
    <row r="7331" spans="6:17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</row>
    <row r="7332" spans="6:17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</row>
    <row r="7333" spans="6:17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</row>
    <row r="7334" spans="6:17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</row>
    <row r="7335" spans="6:17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</row>
    <row r="7336" spans="6:17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</row>
    <row r="7337" spans="6:17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</row>
    <row r="7338" spans="6:17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</row>
    <row r="7339" spans="6:17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</row>
    <row r="7340" spans="6:17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</row>
    <row r="7341" spans="6:17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</row>
    <row r="7342" spans="6:17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</row>
    <row r="7343" spans="6:17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</row>
    <row r="7344" spans="6:17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</row>
    <row r="7345" spans="6:17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</row>
    <row r="7346" spans="6:17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</row>
    <row r="7347" spans="6:17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</row>
    <row r="7348" spans="6:17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</row>
    <row r="7349" spans="6:17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</row>
    <row r="7350" spans="6:17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</row>
    <row r="7351" spans="6:17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</row>
    <row r="7352" spans="6:17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</row>
    <row r="7353" spans="6:17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</row>
    <row r="7354" spans="6:17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</row>
    <row r="7355" spans="6:17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</row>
    <row r="7356" spans="6:17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</row>
    <row r="7357" spans="6:17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</row>
    <row r="7358" spans="6:17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</row>
    <row r="7359" spans="6:17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</row>
    <row r="7360" spans="6:17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</row>
    <row r="7361" spans="6:17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</row>
    <row r="7362" spans="6:17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</row>
    <row r="7363" spans="6:17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</row>
    <row r="7364" spans="6:17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</row>
    <row r="7365" spans="6:17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</row>
    <row r="7366" spans="6:17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</row>
    <row r="7367" spans="6:17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</row>
    <row r="7368" spans="6:17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</row>
    <row r="7369" spans="6:17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</row>
    <row r="7370" spans="6:17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</row>
    <row r="7371" spans="6:17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</row>
    <row r="7372" spans="6:17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</row>
    <row r="7373" spans="6:17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</row>
    <row r="7374" spans="6:17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</row>
    <row r="7375" spans="6:17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</row>
    <row r="7376" spans="6:17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</row>
    <row r="7377" spans="6:17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</row>
    <row r="7378" spans="6:17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</row>
    <row r="7379" spans="6:17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</row>
    <row r="7380" spans="6:17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</row>
    <row r="7381" spans="6:17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</row>
    <row r="7382" spans="6:17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</row>
    <row r="7383" spans="6:17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</row>
    <row r="7384" spans="6:17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</row>
    <row r="7385" spans="6:17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</row>
    <row r="7386" spans="6:17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</row>
    <row r="7387" spans="6:17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</row>
    <row r="7388" spans="6:17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</row>
    <row r="7389" spans="6:17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</row>
    <row r="7390" spans="6:17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</row>
    <row r="7391" spans="6:17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</row>
    <row r="7392" spans="6:17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</row>
    <row r="7393" spans="6:17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</row>
    <row r="7394" spans="6:17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</row>
    <row r="7395" spans="6:17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</row>
    <row r="7396" spans="6:17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</row>
    <row r="7397" spans="6:17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</row>
    <row r="7398" spans="6:17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</row>
    <row r="7399" spans="6:17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</row>
    <row r="7400" spans="6:17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</row>
    <row r="7401" spans="6:17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</row>
    <row r="7402" spans="6:17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</row>
    <row r="7403" spans="6:17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</row>
    <row r="7404" spans="6:17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</row>
    <row r="7405" spans="6:17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</row>
    <row r="7406" spans="6:17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</row>
    <row r="7407" spans="6:17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</row>
    <row r="7408" spans="6:17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</row>
    <row r="7409" spans="6:17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</row>
    <row r="7410" spans="6:17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</row>
    <row r="7411" spans="6:17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</row>
    <row r="7412" spans="6:17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</row>
    <row r="7413" spans="6:17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</row>
    <row r="7414" spans="6:17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</row>
    <row r="7415" spans="6:17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</row>
    <row r="7416" spans="6:17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</row>
    <row r="7417" spans="6:17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</row>
    <row r="7418" spans="6:17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</row>
    <row r="7419" spans="6:17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</row>
    <row r="7420" spans="6:17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</row>
    <row r="7421" spans="6:17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</row>
    <row r="7422" spans="6:17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</row>
    <row r="7423" spans="6:17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</row>
    <row r="7424" spans="6:17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</row>
    <row r="7425" spans="6:17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</row>
    <row r="7426" spans="6:17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</row>
    <row r="7427" spans="6:17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</row>
    <row r="7428" spans="6:17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</row>
    <row r="7429" spans="6:17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</row>
    <row r="7430" spans="6:17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</row>
    <row r="7431" spans="6:17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</row>
    <row r="7432" spans="6:17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</row>
    <row r="7433" spans="6:17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</row>
    <row r="7434" spans="6:17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</row>
    <row r="7435" spans="6:17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</row>
    <row r="7436" spans="6:17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</row>
    <row r="7437" spans="6:17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</row>
    <row r="7438" spans="6:17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</row>
    <row r="7439" spans="6:17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</row>
    <row r="7440" spans="6:17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</row>
    <row r="7441" spans="6:17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</row>
    <row r="7442" spans="6:17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</row>
    <row r="7443" spans="6:17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</row>
    <row r="7444" spans="6:17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</row>
    <row r="7445" spans="6:17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</row>
    <row r="7446" spans="6:17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</row>
    <row r="7447" spans="6:17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</row>
    <row r="7448" spans="6:17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</row>
    <row r="7449" spans="6:17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</row>
    <row r="7450" spans="6:17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</row>
    <row r="7451" spans="6:17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</row>
    <row r="7452" spans="6:17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</row>
    <row r="7453" spans="6:17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</row>
    <row r="7454" spans="6:17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</row>
    <row r="7455" spans="6:17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</row>
    <row r="7456" spans="6:17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</row>
    <row r="7457" spans="6:17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</row>
    <row r="7458" spans="6:17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</row>
    <row r="7459" spans="6:17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</row>
    <row r="7460" spans="6:17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</row>
    <row r="7461" spans="6:17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</row>
    <row r="7462" spans="6:17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</row>
    <row r="7463" spans="6:17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</row>
    <row r="7464" spans="6:17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</row>
    <row r="7465" spans="6:17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</row>
    <row r="7466" spans="6:17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</row>
    <row r="7467" spans="6:17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</row>
    <row r="7468" spans="6:17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</row>
    <row r="7469" spans="6:17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</row>
    <row r="7470" spans="6:17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</row>
    <row r="7471" spans="6:17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</row>
    <row r="7472" spans="6:17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</row>
    <row r="7473" spans="6:17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</row>
    <row r="7474" spans="6:17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</row>
    <row r="7475" spans="6:17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</row>
    <row r="7476" spans="6:17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</row>
    <row r="7477" spans="6:17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</row>
    <row r="7478" spans="6:17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</row>
    <row r="7479" spans="6:17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</row>
    <row r="7480" spans="6:17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</row>
    <row r="7481" spans="6:17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</row>
    <row r="7482" spans="6:17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</row>
    <row r="7483" spans="6:17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</row>
    <row r="7484" spans="6:17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</row>
    <row r="7485" spans="6:17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</row>
    <row r="7486" spans="6:17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</row>
    <row r="7487" spans="6:17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</row>
    <row r="7488" spans="6:17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</row>
    <row r="7489" spans="6:17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</row>
    <row r="7490" spans="6:17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</row>
    <row r="7491" spans="6:17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</row>
    <row r="7492" spans="6:17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</row>
    <row r="7493" spans="6:17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</row>
    <row r="7494" spans="6:17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</row>
    <row r="7495" spans="6:17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</row>
    <row r="7496" spans="6:17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</row>
    <row r="7497" spans="6:17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</row>
    <row r="7498" spans="6:17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</row>
    <row r="7499" spans="6:17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</row>
    <row r="7500" spans="6:17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</row>
    <row r="7501" spans="6:17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</row>
    <row r="7502" spans="6:17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</row>
    <row r="7503" spans="6:17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</row>
    <row r="7504" spans="6:17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</row>
    <row r="7505" spans="6:17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</row>
    <row r="7506" spans="6:17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</row>
    <row r="7507" spans="6:17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</row>
    <row r="7508" spans="6:17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</row>
    <row r="7509" spans="6:17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</row>
    <row r="7510" spans="6:17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</row>
    <row r="7511" spans="6:17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</row>
    <row r="7512" spans="6:17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</row>
    <row r="7513" spans="6:17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</row>
    <row r="7514" spans="6:17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</row>
    <row r="7515" spans="6:17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</row>
    <row r="7516" spans="6:17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</row>
    <row r="7517" spans="6:17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</row>
    <row r="7518" spans="6:17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</row>
    <row r="7519" spans="6:17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</row>
    <row r="7520" spans="6:17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</row>
    <row r="7521" spans="6:17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</row>
    <row r="7522" spans="6:17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</row>
    <row r="7523" spans="6:17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</row>
    <row r="7524" spans="6:17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</row>
    <row r="7525" spans="6:17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</row>
    <row r="7526" spans="6:17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</row>
    <row r="7527" spans="6:17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</row>
    <row r="7528" spans="6:17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</row>
    <row r="7529" spans="6:17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</row>
    <row r="7530" spans="6:17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</row>
    <row r="7531" spans="6:17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</row>
    <row r="7532" spans="6:17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</row>
    <row r="7533" spans="6:17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</row>
    <row r="7534" spans="6:17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</row>
    <row r="7535" spans="6:17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</row>
    <row r="7536" spans="6:17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</row>
    <row r="7537" spans="6:17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</row>
    <row r="7538" spans="6:17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</row>
    <row r="7539" spans="6:17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</row>
    <row r="7540" spans="6:17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</row>
    <row r="7541" spans="6:17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</row>
    <row r="7542" spans="6:17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</row>
    <row r="7543" spans="6:17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</row>
    <row r="7544" spans="6:17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</row>
    <row r="7545" spans="6:17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</row>
    <row r="7546" spans="6:17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</row>
    <row r="7547" spans="6:17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</row>
    <row r="7548" spans="6:17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</row>
    <row r="7549" spans="6:17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</row>
    <row r="7550" spans="6:17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</row>
    <row r="7551" spans="6:17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</row>
    <row r="7552" spans="6:17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</row>
    <row r="7553" spans="6:17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</row>
    <row r="7554" spans="6:17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</row>
    <row r="7555" spans="6:17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</row>
    <row r="7556" spans="6:17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</row>
    <row r="7557" spans="6:17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</row>
    <row r="7558" spans="6:17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</row>
    <row r="7559" spans="6:17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</row>
    <row r="7560" spans="6:17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</row>
    <row r="7561" spans="6:17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</row>
    <row r="7562" spans="6:17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</row>
    <row r="7563" spans="6:17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</row>
    <row r="7564" spans="6:17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</row>
    <row r="7565" spans="6:17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</row>
    <row r="7566" spans="6:17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</row>
    <row r="7567" spans="6:17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</row>
    <row r="7568" spans="6:17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</row>
    <row r="7569" spans="6:17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</row>
    <row r="7570" spans="6:17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</row>
    <row r="7571" spans="6:17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</row>
    <row r="7572" spans="6:17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</row>
    <row r="7573" spans="6:17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</row>
    <row r="7574" spans="6:17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</row>
    <row r="7575" spans="6:17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</row>
    <row r="7576" spans="6:17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</row>
    <row r="7577" spans="6:17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</row>
    <row r="7578" spans="6:17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</row>
    <row r="7579" spans="6:17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</row>
    <row r="7580" spans="6:17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</row>
    <row r="7581" spans="6:17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</row>
    <row r="7582" spans="6:17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</row>
    <row r="7583" spans="6:17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</row>
    <row r="7584" spans="6:17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</row>
    <row r="7585" spans="6:17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</row>
    <row r="7586" spans="6:17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</row>
    <row r="7587" spans="6:17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</row>
    <row r="7588" spans="6:17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</row>
    <row r="7589" spans="6:17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</row>
    <row r="7590" spans="6:17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</row>
    <row r="7591" spans="6:17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</row>
    <row r="7592" spans="6:17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</row>
    <row r="7593" spans="6:17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</row>
    <row r="7594" spans="6:17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</row>
    <row r="7595" spans="6:17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</row>
    <row r="7596" spans="6:17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</row>
    <row r="7597" spans="6:17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</row>
    <row r="7598" spans="6:17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</row>
    <row r="7599" spans="6:17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</row>
    <row r="7600" spans="6:17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</row>
    <row r="7601" spans="6:17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</row>
    <row r="7602" spans="6:17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</row>
    <row r="7603" spans="6:17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</row>
    <row r="7604" spans="6:17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</row>
    <row r="7605" spans="6:17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</row>
    <row r="7606" spans="6:17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</row>
    <row r="7607" spans="6:17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</row>
    <row r="7608" spans="6:17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</row>
    <row r="7609" spans="6:17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</row>
    <row r="7610" spans="6:17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</row>
    <row r="7611" spans="6:17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</row>
    <row r="7612" spans="6:17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</row>
    <row r="7613" spans="6:17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</row>
    <row r="7614" spans="6:17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</row>
    <row r="7615" spans="6:17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</row>
    <row r="7616" spans="6:17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</row>
    <row r="7617" spans="6:17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</row>
    <row r="7618" spans="6:17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</row>
    <row r="7619" spans="6:17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</row>
    <row r="7620" spans="6:17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</row>
    <row r="7621" spans="6:17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</row>
    <row r="7622" spans="6:17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</row>
    <row r="7623" spans="6:17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</row>
    <row r="7624" spans="6:17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</row>
    <row r="7625" spans="6:17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</row>
    <row r="7626" spans="6:17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</row>
    <row r="7627" spans="6:17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</row>
    <row r="7628" spans="6:17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</row>
    <row r="7629" spans="6:17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</row>
    <row r="7630" spans="6:17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</row>
    <row r="7631" spans="6:17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</row>
    <row r="7632" spans="6:17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</row>
    <row r="7633" spans="6:17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</row>
    <row r="7634" spans="6:17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</row>
    <row r="7635" spans="6:17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</row>
    <row r="7636" spans="6:17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</row>
    <row r="7637" spans="6:17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</row>
    <row r="7638" spans="6:17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</row>
    <row r="7639" spans="6:17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</row>
    <row r="7640" spans="6:17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</row>
    <row r="7641" spans="6:17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</row>
    <row r="7642" spans="6:17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</row>
    <row r="7643" spans="6:17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</row>
    <row r="7644" spans="6:17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</row>
    <row r="7645" spans="6:17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</row>
    <row r="7646" spans="6:17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</row>
    <row r="7647" spans="6:17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</row>
    <row r="7648" spans="6:17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</row>
    <row r="7649" spans="6:17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</row>
    <row r="7650" spans="6:17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</row>
    <row r="7651" spans="6:17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</row>
    <row r="7652" spans="6:17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</row>
    <row r="7653" spans="6:17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</row>
    <row r="7654" spans="6:17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</row>
    <row r="7655" spans="6:17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</row>
    <row r="7656" spans="6:17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</row>
    <row r="7657" spans="6:17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</row>
    <row r="7658" spans="6:17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</row>
    <row r="7659" spans="6:17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</row>
    <row r="7660" spans="6:17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</row>
    <row r="7661" spans="6:17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</row>
    <row r="7662" spans="6:17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</row>
    <row r="7663" spans="6:17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</row>
    <row r="7664" spans="6:17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</row>
    <row r="7665" spans="6:17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</row>
    <row r="7666" spans="6:17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</row>
    <row r="7667" spans="6:17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</row>
    <row r="7668" spans="6:17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</row>
    <row r="7669" spans="6:17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</row>
    <row r="7670" spans="6:17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</row>
    <row r="7671" spans="6:17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</row>
    <row r="7672" spans="6:17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</row>
    <row r="7673" spans="6:17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</row>
    <row r="7674" spans="6:17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</row>
    <row r="7675" spans="6:17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</row>
    <row r="7676" spans="6:17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</row>
    <row r="7677" spans="6:17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</row>
    <row r="7678" spans="6:17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</row>
    <row r="7679" spans="6:17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</row>
    <row r="7680" spans="6:17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</row>
    <row r="7681" spans="6:17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</row>
    <row r="7682" spans="6:17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</row>
    <row r="7683" spans="6:17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</row>
    <row r="7684" spans="6:17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</row>
    <row r="7685" spans="6:17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</row>
    <row r="7686" spans="6:17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</row>
    <row r="7687" spans="6:17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</row>
    <row r="7688" spans="6:17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</row>
    <row r="7689" spans="6:17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</row>
    <row r="7690" spans="6:17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</row>
    <row r="7691" spans="6:17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</row>
    <row r="7692" spans="6:17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</row>
    <row r="7693" spans="6:17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</row>
    <row r="7694" spans="6:17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</row>
    <row r="7695" spans="6:17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</row>
    <row r="7696" spans="6:17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</row>
    <row r="7697" spans="6:17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</row>
    <row r="7698" spans="6:17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</row>
    <row r="7699" spans="6:17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</row>
    <row r="7700" spans="6:17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</row>
    <row r="7701" spans="6:17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</row>
    <row r="7702" spans="6:17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</row>
    <row r="7703" spans="6:17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</row>
    <row r="7704" spans="6:17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</row>
    <row r="7705" spans="6:17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</row>
    <row r="7706" spans="6:17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</row>
    <row r="7707" spans="6:17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</row>
    <row r="7708" spans="6:17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</row>
    <row r="7709" spans="6:17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</row>
    <row r="7710" spans="6:17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</row>
    <row r="7711" spans="6:17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</row>
    <row r="7712" spans="6:17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</row>
    <row r="7713" spans="6:17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</row>
    <row r="7714" spans="6:17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</row>
    <row r="7715" spans="6:17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</row>
    <row r="7716" spans="6:17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</row>
    <row r="7717" spans="6:17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</row>
    <row r="7718" spans="6:17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</row>
    <row r="7719" spans="6:17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</row>
    <row r="7720" spans="6:17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</row>
    <row r="7721" spans="6:17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</row>
    <row r="7722" spans="6:17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</row>
    <row r="7723" spans="6:17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</row>
    <row r="7724" spans="6:17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</row>
    <row r="7725" spans="6:17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</row>
    <row r="7726" spans="6:17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</row>
    <row r="7727" spans="6:17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</row>
    <row r="7728" spans="6:17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</row>
    <row r="7729" spans="6:17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</row>
    <row r="7730" spans="6:17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</row>
    <row r="7731" spans="6:17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</row>
    <row r="7732" spans="6:17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</row>
    <row r="7733" spans="6:17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</row>
    <row r="7734" spans="6:17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</row>
    <row r="7735" spans="6:17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</row>
    <row r="7736" spans="6:17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</row>
    <row r="7737" spans="6:17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</row>
    <row r="7738" spans="6:17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</row>
    <row r="7739" spans="6:17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</row>
    <row r="7740" spans="6:17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</row>
    <row r="7741" spans="6:17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</row>
    <row r="7742" spans="6:17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</row>
    <row r="7743" spans="6:17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</row>
    <row r="7744" spans="6:17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</row>
    <row r="7745" spans="6:17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</row>
    <row r="7746" spans="6:17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</row>
    <row r="7747" spans="6:17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</row>
    <row r="7748" spans="6:17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</row>
    <row r="7749" spans="6:17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</row>
    <row r="7750" spans="6:17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</row>
    <row r="7751" spans="6:17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</row>
    <row r="7752" spans="6:17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</row>
    <row r="7753" spans="6:17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</row>
    <row r="7754" spans="6:17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</row>
    <row r="7755" spans="6:17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</row>
    <row r="7756" spans="6:17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</row>
    <row r="7757" spans="6:17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</row>
    <row r="7758" spans="6:17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</row>
    <row r="7759" spans="6:17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</row>
    <row r="7760" spans="6:17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</row>
    <row r="7761" spans="6:17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</row>
    <row r="7762" spans="6:17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</row>
    <row r="7763" spans="6:17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</row>
    <row r="7764" spans="6:17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</row>
    <row r="7765" spans="6:17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</row>
    <row r="7766" spans="6:17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</row>
    <row r="7767" spans="6:17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</row>
    <row r="7768" spans="6:17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</row>
    <row r="7769" spans="6:17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</row>
    <row r="7770" spans="6:17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</row>
    <row r="7771" spans="6:17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</row>
    <row r="7772" spans="6:17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</row>
    <row r="7773" spans="6:17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</row>
    <row r="7774" spans="6:17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</row>
    <row r="7775" spans="6:17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</row>
    <row r="7776" spans="6:17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</row>
    <row r="7777" spans="6:17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</row>
    <row r="7778" spans="6:17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</row>
    <row r="7779" spans="6:17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</row>
    <row r="7780" spans="6:17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</row>
    <row r="7781" spans="6:17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</row>
    <row r="7782" spans="6:17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</row>
    <row r="7783" spans="6:17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</row>
    <row r="7784" spans="6:17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</row>
    <row r="7785" spans="6:17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</row>
    <row r="7786" spans="6:17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</row>
    <row r="7787" spans="6:17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</row>
    <row r="7788" spans="6:17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</row>
    <row r="7789" spans="6:17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</row>
    <row r="7790" spans="6:17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</row>
    <row r="7791" spans="6:17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</row>
    <row r="7792" spans="6:17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</row>
    <row r="7793" spans="6:17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</row>
    <row r="7794" spans="6:17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</row>
    <row r="7795" spans="6:17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</row>
    <row r="7796" spans="6:17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</row>
    <row r="7797" spans="6:17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</row>
    <row r="7798" spans="6:17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</row>
    <row r="7799" spans="6:17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</row>
    <row r="7800" spans="6:17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</row>
    <row r="7801" spans="6:17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</row>
    <row r="7802" spans="6:17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</row>
    <row r="7803" spans="6:17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</row>
    <row r="7804" spans="6:17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</row>
    <row r="7805" spans="6:17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</row>
    <row r="7806" spans="6:17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</row>
    <row r="7807" spans="6:17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</row>
    <row r="7808" spans="6:17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</row>
    <row r="7809" spans="6:17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</row>
    <row r="7810" spans="6:17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</row>
    <row r="7811" spans="6:17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</row>
    <row r="7812" spans="6:17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</row>
    <row r="7813" spans="6:17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</row>
    <row r="7814" spans="6:17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</row>
    <row r="7815" spans="6:17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</row>
    <row r="7816" spans="6:17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</row>
    <row r="7817" spans="6:17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</row>
    <row r="7818" spans="6:17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</row>
    <row r="7819" spans="6:17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</row>
    <row r="7820" spans="6:17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</row>
    <row r="7821" spans="6:17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</row>
    <row r="7822" spans="6:17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</row>
    <row r="7823" spans="6:17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</row>
    <row r="7824" spans="6:17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</row>
    <row r="7825" spans="6:17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</row>
    <row r="7826" spans="6:17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</row>
    <row r="7827" spans="6:17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</row>
    <row r="7828" spans="6:17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</row>
    <row r="7829" spans="6:17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</row>
    <row r="7830" spans="6:17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</row>
    <row r="7831" spans="6:17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</row>
    <row r="7832" spans="6:17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</row>
    <row r="7833" spans="6:17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</row>
    <row r="7834" spans="6:17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</row>
    <row r="7835" spans="6:17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</row>
    <row r="7836" spans="6:17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</row>
    <row r="7837" spans="6:17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</row>
    <row r="7838" spans="6:17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</row>
    <row r="7839" spans="6:17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</row>
    <row r="7840" spans="6:17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</row>
    <row r="7841" spans="6:17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</row>
    <row r="7842" spans="6:17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</row>
    <row r="7843" spans="6:17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</row>
    <row r="7844" spans="6:17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</row>
    <row r="7845" spans="6:17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</row>
    <row r="7846" spans="6:17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</row>
    <row r="7847" spans="6:17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</row>
    <row r="7848" spans="6:17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</row>
    <row r="7849" spans="6:17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</row>
    <row r="7850" spans="6:17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</row>
    <row r="7851" spans="6:17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</row>
    <row r="7852" spans="6:17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</row>
    <row r="7853" spans="6:17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</row>
    <row r="7854" spans="6:17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</row>
    <row r="7855" spans="6:17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</row>
    <row r="7856" spans="6:17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</row>
    <row r="7857" spans="6:17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</row>
    <row r="7858" spans="6:17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</row>
    <row r="7859" spans="6:17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</row>
    <row r="7860" spans="6:17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</row>
    <row r="7861" spans="6:17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</row>
    <row r="7862" spans="6:17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</row>
    <row r="7863" spans="6:17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</row>
    <row r="7864" spans="6:17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</row>
    <row r="7865" spans="6:17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</row>
    <row r="7866" spans="6:17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</row>
    <row r="7867" spans="6:17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</row>
    <row r="7868" spans="6:17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</row>
    <row r="7869" spans="6:17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</row>
    <row r="7870" spans="6:17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</row>
    <row r="7871" spans="6:17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</row>
    <row r="7872" spans="6:17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</row>
    <row r="7873" spans="6:17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</row>
    <row r="7874" spans="6:17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</row>
    <row r="7875" spans="6:17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</row>
    <row r="7876" spans="6:17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</row>
    <row r="7877" spans="6:17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</row>
    <row r="7878" spans="6:17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</row>
    <row r="7879" spans="6:17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</row>
    <row r="7880" spans="6:17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</row>
    <row r="7881" spans="6:17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</row>
    <row r="7882" spans="6:17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</row>
    <row r="7883" spans="6:17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</row>
    <row r="7884" spans="6:17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</row>
    <row r="7885" spans="6:17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</row>
    <row r="7886" spans="6:17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</row>
    <row r="7887" spans="6:17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</row>
    <row r="7888" spans="6:17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</row>
    <row r="7889" spans="6:17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</row>
    <row r="7890" spans="6:17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</row>
    <row r="7891" spans="6:17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</row>
    <row r="7892" spans="6:17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</row>
    <row r="7893" spans="6:17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</row>
    <row r="7894" spans="6:17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</row>
    <row r="7895" spans="6:17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</row>
    <row r="7896" spans="6:17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</row>
    <row r="7897" spans="6:17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</row>
    <row r="7898" spans="6:17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</row>
    <row r="7899" spans="6:17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</row>
    <row r="7900" spans="6:17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</row>
    <row r="7901" spans="6:17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</row>
    <row r="7902" spans="6:17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</row>
    <row r="7903" spans="6:17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</row>
    <row r="7904" spans="6:17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</row>
    <row r="7905" spans="6:17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</row>
    <row r="7906" spans="6:17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</row>
    <row r="7907" spans="6:17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</row>
    <row r="7908" spans="6:17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</row>
    <row r="7909" spans="6:17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</row>
    <row r="7910" spans="6:17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</row>
    <row r="7911" spans="6:17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</row>
    <row r="7912" spans="6:17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</row>
    <row r="7913" spans="6:17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</row>
    <row r="7914" spans="6:17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</row>
    <row r="7915" spans="6:17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</row>
    <row r="7916" spans="6:17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</row>
    <row r="7917" spans="6:17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</row>
    <row r="7918" spans="6:17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</row>
    <row r="7919" spans="6:17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</row>
    <row r="7920" spans="6:17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</row>
    <row r="7921" spans="6:17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</row>
    <row r="7922" spans="6:17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</row>
    <row r="7923" spans="6:17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</row>
    <row r="7924" spans="6:17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</row>
    <row r="7925" spans="6:17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</row>
    <row r="7926" spans="6:17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</row>
    <row r="7927" spans="6:17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</row>
    <row r="7928" spans="6:17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</row>
    <row r="7929" spans="6:17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</row>
    <row r="7930" spans="6:17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</row>
    <row r="7931" spans="6:17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</row>
    <row r="7932" spans="6:17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</row>
    <row r="7933" spans="6:17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</row>
    <row r="7934" spans="6:17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</row>
    <row r="7935" spans="6:17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</row>
    <row r="7936" spans="6:17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</row>
    <row r="7937" spans="6:17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</row>
    <row r="7938" spans="6:17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</row>
    <row r="7939" spans="6:17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</row>
    <row r="7940" spans="6:17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</row>
    <row r="7941" spans="6:17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</row>
    <row r="7942" spans="6:17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</row>
    <row r="7943" spans="6:17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</row>
    <row r="7944" spans="6:17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</row>
    <row r="7945" spans="6:17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</row>
    <row r="7946" spans="6:17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</row>
    <row r="7947" spans="6:17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</row>
    <row r="7948" spans="6:17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</row>
    <row r="7949" spans="6:17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</row>
    <row r="7950" spans="6:17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</row>
    <row r="7951" spans="6:17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</row>
    <row r="7952" spans="6:17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</row>
    <row r="7953" spans="6:17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</row>
    <row r="7954" spans="6:17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</row>
    <row r="7955" spans="6:17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</row>
    <row r="7956" spans="6:17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</row>
    <row r="7957" spans="6:17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</row>
    <row r="7958" spans="6:17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</row>
    <row r="7959" spans="6:17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</row>
    <row r="7960" spans="6:17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</row>
    <row r="7961" spans="6:17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</row>
    <row r="7962" spans="6:17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</row>
    <row r="7963" spans="6:17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</row>
    <row r="7964" spans="6:17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</row>
    <row r="7965" spans="6:17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</row>
    <row r="7966" spans="6:17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</row>
    <row r="7967" spans="6:17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</row>
    <row r="7968" spans="6:17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</row>
    <row r="7969" spans="6:17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</row>
    <row r="7970" spans="6:17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</row>
    <row r="7971" spans="6:17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</row>
    <row r="7972" spans="6:17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</row>
    <row r="7973" spans="6:17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</row>
    <row r="7974" spans="6:17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</row>
    <row r="7975" spans="6:17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</row>
    <row r="7976" spans="6:17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</row>
    <row r="7977" spans="6:17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</row>
    <row r="7978" spans="6:17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</row>
    <row r="7979" spans="6:17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</row>
    <row r="7980" spans="6:17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</row>
    <row r="7981" spans="6:17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</row>
    <row r="7982" spans="6:17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</row>
    <row r="7983" spans="6:17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</row>
    <row r="7984" spans="6:17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</row>
    <row r="7985" spans="6:17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</row>
    <row r="7986" spans="6:17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</row>
    <row r="7987" spans="6:17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</row>
    <row r="7988" spans="6:17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</row>
    <row r="7989" spans="6:17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</row>
    <row r="7990" spans="6:17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</row>
    <row r="7991" spans="6:17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</row>
    <row r="7992" spans="6:17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</row>
    <row r="7993" spans="6:17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</row>
    <row r="7994" spans="6:17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</row>
    <row r="7995" spans="6:17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</row>
    <row r="7996" spans="6:17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</row>
    <row r="7997" spans="6:17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</row>
    <row r="7998" spans="6:17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</row>
    <row r="7999" spans="6:17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</row>
    <row r="8000" spans="6:17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</row>
    <row r="8001" spans="6:17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</row>
    <row r="8002" spans="6:17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</row>
    <row r="8003" spans="6:17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</row>
    <row r="8004" spans="6:17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</row>
    <row r="8005" spans="6:17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</row>
    <row r="8006" spans="6:17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</row>
    <row r="8007" spans="6:17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</row>
    <row r="8008" spans="6:17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</row>
    <row r="8009" spans="6:17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</row>
    <row r="8010" spans="6:17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</row>
    <row r="8011" spans="6:17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</row>
    <row r="8012" spans="6:17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</row>
    <row r="8013" spans="6:17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</row>
    <row r="8014" spans="6:17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</row>
    <row r="8015" spans="6:17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</row>
    <row r="8016" spans="6:17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</row>
    <row r="8017" spans="6:17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</row>
    <row r="8018" spans="6:17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</row>
    <row r="8019" spans="6:17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</row>
    <row r="8020" spans="6:17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</row>
    <row r="8021" spans="6:17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</row>
    <row r="8022" spans="6:17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</row>
    <row r="8023" spans="6:17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</row>
    <row r="8024" spans="6:17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</row>
    <row r="8025" spans="6:17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</row>
    <row r="8026" spans="6:17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</row>
    <row r="8027" spans="6:17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</row>
    <row r="8028" spans="6:17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</row>
    <row r="8029" spans="6:17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</row>
    <row r="8030" spans="6:17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</row>
    <row r="8031" spans="6:17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</row>
    <row r="8032" spans="6:17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</row>
    <row r="8033" spans="6:17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</row>
    <row r="8034" spans="6:17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</row>
    <row r="8035" spans="6:17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</row>
    <row r="8036" spans="6:17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</row>
    <row r="8037" spans="6:17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</row>
    <row r="8038" spans="6:17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</row>
    <row r="8039" spans="6:17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</row>
    <row r="8040" spans="6:17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</row>
    <row r="8041" spans="6:17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</row>
    <row r="8042" spans="6:17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</row>
    <row r="8043" spans="6:17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</row>
    <row r="8044" spans="6:17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</row>
    <row r="8045" spans="6:17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</row>
    <row r="8046" spans="6:17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</row>
    <row r="8047" spans="6:17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</row>
    <row r="8048" spans="6:17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</row>
    <row r="8049" spans="6:17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</row>
    <row r="8050" spans="6:17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</row>
    <row r="8051" spans="6:17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</row>
    <row r="8052" spans="6:17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</row>
    <row r="8053" spans="6:17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</row>
    <row r="8054" spans="6:17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</row>
    <row r="8055" spans="6:17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</row>
    <row r="8056" spans="6:17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</row>
    <row r="8057" spans="6:17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</row>
    <row r="8058" spans="6:17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</row>
    <row r="8059" spans="6:17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</row>
    <row r="8060" spans="6:17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</row>
    <row r="8061" spans="6:17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</row>
    <row r="8062" spans="6:17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</row>
    <row r="8063" spans="6:17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</row>
    <row r="8064" spans="6:17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</row>
    <row r="8065" spans="6:17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</row>
    <row r="8066" spans="6:17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</row>
    <row r="8067" spans="6:17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</row>
    <row r="8068" spans="6:17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</row>
    <row r="8069" spans="6:17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</row>
    <row r="8070" spans="6:17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</row>
    <row r="8071" spans="6:17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</row>
    <row r="8072" spans="6:17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</row>
    <row r="8073" spans="6:17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</row>
    <row r="8074" spans="6:17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</row>
    <row r="8075" spans="6:17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</row>
    <row r="8076" spans="6:17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</row>
    <row r="8077" spans="6:17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</row>
    <row r="8078" spans="6:17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</row>
    <row r="8079" spans="6:17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</row>
    <row r="8080" spans="6:17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</row>
    <row r="8081" spans="6:17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</row>
    <row r="8082" spans="6:17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</row>
    <row r="8083" spans="6:17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</row>
    <row r="8084" spans="6:17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</row>
    <row r="8085" spans="6:17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</row>
    <row r="8086" spans="6:17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</row>
    <row r="8087" spans="6:17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</row>
    <row r="8088" spans="6:17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</row>
    <row r="8089" spans="6:17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</row>
    <row r="8090" spans="6:17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</row>
    <row r="8091" spans="6:17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</row>
    <row r="8092" spans="6:17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</row>
    <row r="8093" spans="6:17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</row>
    <row r="8094" spans="6:17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</row>
    <row r="8095" spans="6:17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</row>
    <row r="8096" spans="6:17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</row>
    <row r="8097" spans="6:17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</row>
    <row r="8098" spans="6:17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</row>
    <row r="8099" spans="6:17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</row>
    <row r="8100" spans="6:17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</row>
    <row r="8101" spans="6:17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</row>
    <row r="8102" spans="6:17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</row>
    <row r="8103" spans="6:17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</row>
    <row r="8104" spans="6:17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</row>
    <row r="8105" spans="6:17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</row>
    <row r="8106" spans="6:17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</row>
    <row r="8107" spans="6:17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</row>
    <row r="8108" spans="6:17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</row>
    <row r="8109" spans="6:17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</row>
    <row r="8110" spans="6:17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</row>
    <row r="8111" spans="6:17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</row>
    <row r="8112" spans="6:17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</row>
    <row r="8113" spans="6:17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</row>
    <row r="8114" spans="6:17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</row>
    <row r="8115" spans="6:17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</row>
    <row r="8116" spans="6:17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</row>
    <row r="8117" spans="6:17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</row>
    <row r="8118" spans="6:17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</row>
    <row r="8119" spans="6:17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</row>
    <row r="8120" spans="6:17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</row>
    <row r="8121" spans="6:17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</row>
    <row r="8122" spans="6:17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</row>
    <row r="8123" spans="6:17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</row>
    <row r="8124" spans="6:17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</row>
    <row r="8125" spans="6:17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</row>
    <row r="8126" spans="6:17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</row>
    <row r="8127" spans="6:17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</row>
    <row r="8128" spans="6:17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</row>
    <row r="8129" spans="6:17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</row>
    <row r="8130" spans="6:17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</row>
    <row r="8131" spans="6:17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</row>
    <row r="8132" spans="6:17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</row>
    <row r="8133" spans="6:17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</row>
    <row r="8134" spans="6:17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</row>
    <row r="8135" spans="6:17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</row>
    <row r="8136" spans="6:17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</row>
    <row r="8137" spans="6:17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</row>
    <row r="8138" spans="6:17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</row>
    <row r="8139" spans="6:17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</row>
    <row r="8140" spans="6:17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</row>
    <row r="8141" spans="6:17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</row>
    <row r="8142" spans="6:17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</row>
    <row r="8143" spans="6:17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</row>
    <row r="8144" spans="6:17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</row>
    <row r="8145" spans="6:17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</row>
    <row r="8146" spans="6:17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</row>
    <row r="8147" spans="6:17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</row>
    <row r="8148" spans="6:17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</row>
    <row r="8149" spans="6:17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</row>
    <row r="8150" spans="6:17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</row>
    <row r="8151" spans="6:17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</row>
    <row r="8152" spans="6:17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</row>
    <row r="8153" spans="6:17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</row>
    <row r="8154" spans="6:17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</row>
    <row r="8155" spans="6:17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</row>
    <row r="8156" spans="6:17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</row>
    <row r="8157" spans="6:17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</row>
    <row r="8158" spans="6:17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</row>
    <row r="8159" spans="6:17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</row>
    <row r="8160" spans="6:17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</row>
    <row r="8161" spans="6:17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</row>
    <row r="8162" spans="6:17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</row>
    <row r="8163" spans="6:17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</row>
    <row r="8164" spans="6:17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</row>
    <row r="8165" spans="6:17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</row>
    <row r="8166" spans="6:17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</row>
    <row r="8167" spans="6:17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</row>
    <row r="8168" spans="6:17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</row>
    <row r="8169" spans="6:17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</row>
    <row r="8170" spans="6:17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</row>
    <row r="8171" spans="6:17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</row>
    <row r="8172" spans="6:17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</row>
    <row r="8173" spans="6:17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</row>
    <row r="8174" spans="6:17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</row>
    <row r="8175" spans="6:17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</row>
    <row r="8176" spans="6:17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</row>
    <row r="8177" spans="6:17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</row>
    <row r="8178" spans="6:17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</row>
    <row r="8179" spans="6:17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</row>
    <row r="8180" spans="6:17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</row>
    <row r="8181" spans="6:17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</row>
    <row r="8182" spans="6:17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</row>
    <row r="8183" spans="6:17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</row>
    <row r="8184" spans="6:17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</row>
    <row r="8185" spans="6:17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</row>
    <row r="8186" spans="6:17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</row>
    <row r="8187" spans="6:17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</row>
    <row r="8188" spans="6:17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</row>
    <row r="8189" spans="6:17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</row>
    <row r="8190" spans="6:17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</row>
    <row r="8191" spans="6:17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</row>
    <row r="8192" spans="6:17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</row>
    <row r="8193" spans="6:17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</row>
    <row r="8194" spans="6:17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</row>
    <row r="8195" spans="6:17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</row>
    <row r="8196" spans="6:17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</row>
    <row r="8197" spans="6:17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</row>
    <row r="8198" spans="6:17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</row>
    <row r="8199" spans="6:17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</row>
    <row r="8200" spans="6:17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</row>
    <row r="8201" spans="6:17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</row>
    <row r="8202" spans="6:17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</row>
    <row r="8203" spans="6:17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</row>
    <row r="8204" spans="6:17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</row>
    <row r="8205" spans="6:17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</row>
    <row r="8206" spans="6:17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</row>
    <row r="8207" spans="6:17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</row>
    <row r="8208" spans="6:17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</row>
    <row r="8209" spans="6:17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</row>
    <row r="8210" spans="6:17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</row>
    <row r="8211" spans="6:17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</row>
    <row r="8212" spans="6:17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</row>
    <row r="8213" spans="6:17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</row>
    <row r="8214" spans="6:17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</row>
    <row r="8215" spans="6:17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</row>
    <row r="8216" spans="6:17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</row>
    <row r="8217" spans="6:17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</row>
    <row r="8218" spans="6:17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</row>
    <row r="8219" spans="6:17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</row>
    <row r="8220" spans="6:17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</row>
    <row r="8221" spans="6:17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</row>
    <row r="8222" spans="6:17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</row>
    <row r="8223" spans="6:17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</row>
    <row r="8224" spans="6:17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</row>
    <row r="8225" spans="6:17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</row>
    <row r="8226" spans="6:17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</row>
    <row r="8227" spans="6:17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</row>
    <row r="8228" spans="6:17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</row>
    <row r="8229" spans="6:17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</row>
    <row r="8230" spans="6:17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</row>
    <row r="8231" spans="6:17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</row>
    <row r="8232" spans="6:17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</row>
    <row r="8233" spans="6:17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</row>
    <row r="8234" spans="6:17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</row>
    <row r="8235" spans="6:17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</row>
    <row r="8236" spans="6:17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</row>
    <row r="8237" spans="6:17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</row>
    <row r="8238" spans="6:17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</row>
    <row r="8239" spans="6:17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</row>
    <row r="8240" spans="6:17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</row>
    <row r="8241" spans="6:17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</row>
    <row r="8242" spans="6:17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</row>
    <row r="8243" spans="6:17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</row>
    <row r="8244" spans="6:17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</row>
    <row r="8245" spans="6:17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</row>
    <row r="8246" spans="6:17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</row>
    <row r="8247" spans="6:17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</row>
    <row r="8248" spans="6:17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</row>
    <row r="8249" spans="6:17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</row>
    <row r="8250" spans="6:17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</row>
    <row r="8251" spans="6:17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</row>
    <row r="8252" spans="6:17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</row>
    <row r="8253" spans="6:17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</row>
    <row r="8254" spans="6:17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</row>
    <row r="8255" spans="6:17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</row>
    <row r="8256" spans="6:17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</row>
    <row r="8257" spans="6:17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</row>
    <row r="8258" spans="6:17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</row>
    <row r="8259" spans="6:17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</row>
    <row r="8260" spans="6:17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</row>
    <row r="8261" spans="6:17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</row>
    <row r="8262" spans="6:17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</row>
    <row r="8263" spans="6:17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</row>
    <row r="8264" spans="6:17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</row>
    <row r="8265" spans="6:17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</row>
    <row r="8266" spans="6:17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</row>
    <row r="8267" spans="6:17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</row>
    <row r="8268" spans="6:17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</row>
    <row r="8269" spans="6:17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</row>
    <row r="8270" spans="6:17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</row>
    <row r="8271" spans="6:17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</row>
    <row r="8272" spans="6:17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</row>
    <row r="8273" spans="6:17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</row>
    <row r="8274" spans="6:17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</row>
    <row r="8275" spans="6:17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</row>
    <row r="8276" spans="6:17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</row>
    <row r="8277" spans="6:17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</row>
    <row r="8278" spans="6:17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</row>
    <row r="8279" spans="6:17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</row>
    <row r="8280" spans="6:17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</row>
    <row r="8281" spans="6:17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</row>
    <row r="8282" spans="6:17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</row>
    <row r="8283" spans="6:17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</row>
    <row r="8284" spans="6:17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</row>
    <row r="8285" spans="6:17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</row>
    <row r="8286" spans="6:17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</row>
    <row r="8287" spans="6:17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</row>
    <row r="8288" spans="6:17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</row>
    <row r="8289" spans="6:17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</row>
    <row r="8290" spans="6:17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</row>
    <row r="8291" spans="6:17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</row>
    <row r="8292" spans="6:17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</row>
    <row r="8293" spans="6:17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</row>
    <row r="8294" spans="6:17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</row>
    <row r="8295" spans="6:17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</row>
    <row r="8296" spans="6:17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</row>
    <row r="8297" spans="6:17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</row>
    <row r="8298" spans="6:17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</row>
    <row r="8299" spans="6:17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</row>
    <row r="8300" spans="6:17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</row>
    <row r="8301" spans="6:17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</row>
    <row r="8302" spans="6:17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</row>
    <row r="8303" spans="6:17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</row>
    <row r="8304" spans="6:17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</row>
    <row r="8305" spans="6:17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</row>
    <row r="8306" spans="6:17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</row>
    <row r="8307" spans="6:17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</row>
    <row r="8308" spans="6:17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</row>
    <row r="8309" spans="6:17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</row>
    <row r="8310" spans="6:17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</row>
    <row r="8311" spans="6:17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</row>
    <row r="8312" spans="6:17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</row>
    <row r="8313" spans="6:17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</row>
    <row r="8314" spans="6:17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</row>
    <row r="8315" spans="6:17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</row>
    <row r="8316" spans="6:17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</row>
    <row r="8317" spans="6:17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</row>
    <row r="8318" spans="6:17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</row>
    <row r="8319" spans="6:17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</row>
    <row r="8320" spans="6:17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</row>
    <row r="8321" spans="6:17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</row>
    <row r="8322" spans="6:17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</row>
    <row r="8323" spans="6:17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</row>
    <row r="8324" spans="6:17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</row>
    <row r="8325" spans="6:17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</row>
    <row r="8326" spans="6:17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</row>
    <row r="8327" spans="6:17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</row>
    <row r="8328" spans="6:17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</row>
    <row r="8329" spans="6:17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</row>
    <row r="8330" spans="6:17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</row>
    <row r="8331" spans="6:17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</row>
    <row r="8332" spans="6:17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</row>
    <row r="8333" spans="6:17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</row>
    <row r="8334" spans="6:17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</row>
    <row r="8335" spans="6:17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</row>
    <row r="8336" spans="6:17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</row>
    <row r="8337" spans="6:17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</row>
    <row r="8338" spans="6:17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</row>
    <row r="8339" spans="6:17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</row>
    <row r="8340" spans="6:17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</row>
    <row r="8341" spans="6:17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</row>
    <row r="8342" spans="6:17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</row>
    <row r="8343" spans="6:17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</row>
    <row r="8344" spans="6:17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</row>
    <row r="8345" spans="6:17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</row>
    <row r="8346" spans="6:17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</row>
    <row r="8347" spans="6:17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</row>
    <row r="8348" spans="6:17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</row>
    <row r="8349" spans="6:17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</row>
    <row r="8350" spans="6:17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</row>
    <row r="8351" spans="6:17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</row>
    <row r="8352" spans="6:17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</row>
    <row r="8353" spans="6:17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</row>
    <row r="8354" spans="6:17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</row>
    <row r="8355" spans="6:17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</row>
    <row r="8356" spans="6:17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</row>
    <row r="8357" spans="6:17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</row>
    <row r="8358" spans="6:17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</row>
    <row r="8359" spans="6:17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</row>
    <row r="8360" spans="6:17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</row>
    <row r="8361" spans="6:17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</row>
    <row r="8362" spans="6:17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</row>
    <row r="8363" spans="6:17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</row>
    <row r="8364" spans="6:17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</row>
    <row r="8365" spans="6:17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</row>
    <row r="8366" spans="6:17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</row>
    <row r="8367" spans="6:17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</row>
    <row r="8368" spans="6:17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</row>
    <row r="8369" spans="6:17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</row>
    <row r="8370" spans="6:17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</row>
    <row r="8371" spans="6:17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</row>
    <row r="8372" spans="6:17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</row>
    <row r="8373" spans="6:17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</row>
    <row r="8374" spans="6:17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</row>
    <row r="8375" spans="6:17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</row>
    <row r="8376" spans="6:17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</row>
    <row r="8377" spans="6:17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</row>
    <row r="8378" spans="6:17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</row>
    <row r="8379" spans="6:17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</row>
    <row r="8380" spans="6:17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</row>
    <row r="8381" spans="6:17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</row>
    <row r="8382" spans="6:17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</row>
    <row r="8383" spans="6:17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</row>
    <row r="8384" spans="6:17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</row>
    <row r="8385" spans="6:17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</row>
    <row r="8386" spans="6:17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</row>
    <row r="8387" spans="6:17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</row>
    <row r="8388" spans="6:17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</row>
    <row r="8389" spans="6:17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</row>
    <row r="8390" spans="6:17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</row>
    <row r="8391" spans="6:17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</row>
    <row r="8392" spans="6:17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</row>
    <row r="8393" spans="6:17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</row>
    <row r="8394" spans="6:17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</row>
    <row r="8395" spans="6:17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</row>
    <row r="8396" spans="6:17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</row>
    <row r="8397" spans="6:17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</row>
    <row r="8398" spans="6:17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</row>
    <row r="8399" spans="6:17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</row>
    <row r="8400" spans="6:17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</row>
    <row r="8401" spans="6:17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</row>
    <row r="8402" spans="6:17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</row>
    <row r="8403" spans="6:17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</row>
    <row r="8404" spans="6:17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</row>
    <row r="8405" spans="6:17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</row>
    <row r="8406" spans="6:17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</row>
    <row r="8407" spans="6:17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</row>
    <row r="8408" spans="6:17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</row>
    <row r="8409" spans="6:17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</row>
    <row r="8410" spans="6:17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</row>
    <row r="8411" spans="6:17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</row>
    <row r="8412" spans="6:17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</row>
    <row r="8413" spans="6:17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</row>
    <row r="8414" spans="6:17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</row>
    <row r="8415" spans="6:17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</row>
    <row r="8416" spans="6:17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</row>
    <row r="8417" spans="6:17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</row>
    <row r="8418" spans="6:17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</row>
    <row r="8419" spans="6:17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</row>
    <row r="8420" spans="6:17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</row>
    <row r="8421" spans="6:17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</row>
    <row r="8422" spans="6:17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</row>
    <row r="8423" spans="6:17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</row>
    <row r="8424" spans="6:17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</row>
    <row r="8425" spans="6:17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</row>
    <row r="8426" spans="6:17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</row>
    <row r="8427" spans="6:17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</row>
    <row r="8428" spans="6:17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</row>
    <row r="8429" spans="6:17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</row>
    <row r="8430" spans="6:17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</row>
    <row r="8431" spans="6:17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</row>
    <row r="8432" spans="6:17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</row>
    <row r="8433" spans="6:17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</row>
    <row r="8434" spans="6:17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</row>
    <row r="8435" spans="6:17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</row>
    <row r="8436" spans="6:17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</row>
    <row r="8437" spans="6:17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</row>
    <row r="8438" spans="6:17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</row>
    <row r="8439" spans="6:17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</row>
    <row r="8440" spans="6:17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</row>
    <row r="8441" spans="6:17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</row>
    <row r="8442" spans="6:17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</row>
    <row r="8443" spans="6:17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</row>
    <row r="8444" spans="6:17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</row>
    <row r="8445" spans="6:17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</row>
    <row r="8446" spans="6:17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</row>
    <row r="8447" spans="6:17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</row>
    <row r="8448" spans="6:17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</row>
    <row r="8449" spans="6:17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</row>
    <row r="8450" spans="6:17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</row>
    <row r="8451" spans="6:17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</row>
    <row r="8452" spans="6:17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</row>
    <row r="8453" spans="6:17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</row>
    <row r="8454" spans="6:17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</row>
    <row r="8455" spans="6:17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</row>
    <row r="8456" spans="6:17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</row>
    <row r="8457" spans="6:17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</row>
    <row r="8458" spans="6:17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</row>
    <row r="8459" spans="6:17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</row>
    <row r="8460" spans="6:17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</row>
    <row r="8461" spans="6:17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</row>
    <row r="8462" spans="6:17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</row>
    <row r="8463" spans="6:17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</row>
    <row r="8464" spans="6:17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</row>
    <row r="8465" spans="6:17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</row>
    <row r="8466" spans="6:17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</row>
    <row r="8467" spans="6:17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</row>
    <row r="8468" spans="6:17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</row>
    <row r="8469" spans="6:17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</row>
    <row r="8470" spans="6:17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</row>
    <row r="8471" spans="6:17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</row>
    <row r="8472" spans="6:17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</row>
    <row r="8473" spans="6:17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</row>
    <row r="8474" spans="6:17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</row>
    <row r="8475" spans="6:17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</row>
    <row r="8476" spans="6:17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</row>
    <row r="8477" spans="6:17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</row>
    <row r="8478" spans="6:17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</row>
    <row r="8479" spans="6:17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</row>
    <row r="8480" spans="6:17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</row>
    <row r="8481" spans="6:17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</row>
    <row r="8482" spans="6:17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</row>
    <row r="8483" spans="6:17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</row>
    <row r="8484" spans="6:17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</row>
    <row r="8485" spans="6:17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</row>
    <row r="8486" spans="6:17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</row>
    <row r="8487" spans="6:17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</row>
    <row r="8488" spans="6:17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</row>
    <row r="8489" spans="6:17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</row>
    <row r="8490" spans="6:17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</row>
    <row r="8491" spans="6:17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</row>
    <row r="8492" spans="6:17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</row>
    <row r="8493" spans="6:17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</row>
    <row r="8494" spans="6:17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</row>
    <row r="8495" spans="6:17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</row>
    <row r="8496" spans="6:17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</row>
    <row r="8497" spans="6:17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</row>
    <row r="8498" spans="6:17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</row>
    <row r="8499" spans="6:17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</row>
    <row r="8500" spans="6:17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</row>
    <row r="8501" spans="6:17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</row>
    <row r="8502" spans="6:17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</row>
    <row r="8503" spans="6:17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</row>
    <row r="8504" spans="6:17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</row>
    <row r="8505" spans="6:17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</row>
    <row r="8506" spans="6:17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</row>
    <row r="8507" spans="6:17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</row>
    <row r="8508" spans="6:17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</row>
    <row r="8509" spans="6:17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</row>
    <row r="8510" spans="6:17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</row>
    <row r="8511" spans="6:17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</row>
    <row r="8512" spans="6:17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</row>
    <row r="8513" spans="6:17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</row>
    <row r="8514" spans="6:17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</row>
    <row r="8515" spans="6:17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</row>
    <row r="8516" spans="6:17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</row>
    <row r="8517" spans="6:17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</row>
    <row r="8518" spans="6:17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</row>
    <row r="8519" spans="6:17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</row>
    <row r="8520" spans="6:17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</row>
    <row r="8521" spans="6:17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</row>
    <row r="8522" spans="6:17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</row>
    <row r="8523" spans="6:17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</row>
    <row r="8524" spans="6:17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</row>
    <row r="8525" spans="6:17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</row>
    <row r="8526" spans="6:17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</row>
    <row r="8527" spans="6:17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</row>
    <row r="8528" spans="6:17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</row>
    <row r="8529" spans="6:17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</row>
    <row r="8530" spans="6:17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</row>
    <row r="8531" spans="6:17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</row>
    <row r="8532" spans="6:17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</row>
    <row r="8533" spans="6:17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</row>
    <row r="8534" spans="6:17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</row>
    <row r="8535" spans="6:17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</row>
    <row r="8536" spans="6:17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</row>
    <row r="8537" spans="6:17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</row>
    <row r="8538" spans="6:17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</row>
    <row r="8539" spans="6:17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</row>
    <row r="8540" spans="6:17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</row>
    <row r="8541" spans="6:17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</row>
    <row r="8542" spans="6:17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</row>
    <row r="8543" spans="6:17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</row>
    <row r="8544" spans="6:17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</row>
    <row r="8545" spans="6:17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</row>
    <row r="8546" spans="6:17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</row>
    <row r="8547" spans="6:17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</row>
    <row r="8548" spans="6:17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</row>
    <row r="8549" spans="6:17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</row>
    <row r="8550" spans="6:17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</row>
    <row r="8551" spans="6:17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</row>
    <row r="8552" spans="6:17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</row>
    <row r="8553" spans="6:17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</row>
    <row r="8554" spans="6:17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</row>
    <row r="8555" spans="6:17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</row>
    <row r="8556" spans="6:17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</row>
    <row r="8557" spans="6:17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</row>
    <row r="8558" spans="6:17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</row>
    <row r="8559" spans="6:17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</row>
    <row r="8560" spans="6:17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</row>
    <row r="8561" spans="6:17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</row>
    <row r="8562" spans="6:17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</row>
    <row r="8563" spans="6:17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</row>
    <row r="8564" spans="6:17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</row>
    <row r="8565" spans="6:17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</row>
    <row r="8566" spans="6:17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</row>
    <row r="8567" spans="6:17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</row>
    <row r="8568" spans="6:17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</row>
    <row r="8569" spans="6:17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</row>
    <row r="8570" spans="6:17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</row>
    <row r="8571" spans="6:17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</row>
    <row r="8572" spans="6:17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</row>
    <row r="8573" spans="6:17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</row>
    <row r="8574" spans="6:17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</row>
    <row r="8575" spans="6:17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</row>
    <row r="8576" spans="6:17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</row>
    <row r="8577" spans="6:17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</row>
    <row r="8578" spans="6:17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</row>
    <row r="8579" spans="6:17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</row>
    <row r="8580" spans="6:17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</row>
    <row r="8581" spans="6:17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</row>
    <row r="8582" spans="6:17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</row>
    <row r="8583" spans="6:17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</row>
    <row r="8584" spans="6:17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</row>
    <row r="8585" spans="6:17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</row>
    <row r="8586" spans="6:17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</row>
    <row r="8587" spans="6:17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</row>
    <row r="8588" spans="6:17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</row>
    <row r="8589" spans="6:17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</row>
    <row r="8590" spans="6:17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</row>
    <row r="8591" spans="6:17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</row>
    <row r="8592" spans="6:17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</row>
    <row r="8593" spans="6:17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</row>
    <row r="8594" spans="6:17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</row>
    <row r="8595" spans="6:17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</row>
    <row r="8596" spans="6:17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</row>
    <row r="8597" spans="6:17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</row>
    <row r="8598" spans="6:17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</row>
    <row r="8599" spans="6:17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</row>
    <row r="8600" spans="6:17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</row>
    <row r="8601" spans="6:17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</row>
    <row r="8602" spans="6:17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</row>
    <row r="8603" spans="6:17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</row>
    <row r="8604" spans="6:17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</row>
    <row r="8605" spans="6:17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</row>
    <row r="8606" spans="6:17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</row>
    <row r="8607" spans="6:17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</row>
    <row r="8608" spans="6:17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</row>
    <row r="8609" spans="6:17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</row>
    <row r="8610" spans="6:17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</row>
    <row r="8611" spans="6:17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</row>
    <row r="8612" spans="6:17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</row>
    <row r="8613" spans="6:17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</row>
    <row r="8614" spans="6:17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</row>
    <row r="8615" spans="6:17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</row>
    <row r="8616" spans="6:17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</row>
    <row r="8617" spans="6:17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</row>
    <row r="8618" spans="6:17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</row>
    <row r="8619" spans="6:17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</row>
    <row r="8620" spans="6:17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</row>
    <row r="8621" spans="6:17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</row>
    <row r="8622" spans="6:17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</row>
    <row r="8623" spans="6:17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</row>
    <row r="8624" spans="6:17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</row>
    <row r="8625" spans="6:17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</row>
    <row r="8626" spans="6:17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</row>
    <row r="8627" spans="6:17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</row>
    <row r="8628" spans="6:17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</row>
    <row r="8629" spans="6:17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</row>
    <row r="8630" spans="6:17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</row>
    <row r="8631" spans="6:17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</row>
    <row r="8632" spans="6:17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</row>
    <row r="8633" spans="6:17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</row>
    <row r="8634" spans="6:17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</row>
    <row r="8635" spans="6:17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</row>
    <row r="8636" spans="6:17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</row>
    <row r="8637" spans="6:17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</row>
    <row r="8638" spans="6:17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</row>
    <row r="8639" spans="6:17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</row>
    <row r="8640" spans="6:17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</row>
    <row r="8641" spans="6:17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</row>
    <row r="8642" spans="6:17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</row>
    <row r="8643" spans="6:17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</row>
    <row r="8644" spans="6:17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</row>
    <row r="8645" spans="6:17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</row>
    <row r="8646" spans="6:17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</row>
    <row r="8647" spans="6:17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</row>
    <row r="8648" spans="6:17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</row>
    <row r="8649" spans="6:17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</row>
    <row r="8650" spans="6:17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</row>
    <row r="8651" spans="6:17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</row>
    <row r="8652" spans="6:17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</row>
    <row r="8653" spans="6:17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</row>
    <row r="8654" spans="6:17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</row>
    <row r="8655" spans="6:17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</row>
    <row r="8656" spans="6:17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</row>
    <row r="8657" spans="6:17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</row>
    <row r="8658" spans="6:17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</row>
    <row r="8659" spans="6:17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</row>
    <row r="8660" spans="6:17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</row>
    <row r="8661" spans="6:17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</row>
    <row r="8662" spans="6:17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</row>
    <row r="8663" spans="6:17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</row>
    <row r="8664" spans="6:17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</row>
    <row r="8665" spans="6:17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</row>
    <row r="8666" spans="6:17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</row>
    <row r="8667" spans="6:17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</row>
    <row r="8668" spans="6:17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</row>
    <row r="8669" spans="6:17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</row>
    <row r="8670" spans="6:17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</row>
    <row r="8671" spans="6:17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</row>
    <row r="8672" spans="6:17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</row>
    <row r="8673" spans="6:17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</row>
    <row r="8674" spans="6:17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</row>
    <row r="8675" spans="6:17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</row>
    <row r="8676" spans="6:17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</row>
    <row r="8677" spans="6:17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</row>
    <row r="8678" spans="6:17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</row>
    <row r="8679" spans="6:17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</row>
    <row r="8680" spans="6:17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</row>
    <row r="8681" spans="6:17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</row>
    <row r="8682" spans="6:17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</row>
    <row r="8683" spans="6:17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</row>
    <row r="8684" spans="6:17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</row>
    <row r="8685" spans="6:17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</row>
    <row r="8686" spans="6:17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</row>
    <row r="8687" spans="6:17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</row>
    <row r="8688" spans="6:17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</row>
    <row r="8689" spans="6:17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</row>
    <row r="8690" spans="6:17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</row>
    <row r="8691" spans="6:17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</row>
    <row r="8692" spans="6:17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</row>
    <row r="8693" spans="6:17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</row>
    <row r="8694" spans="6:17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</row>
    <row r="8695" spans="6:17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</row>
    <row r="8696" spans="6:17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</row>
    <row r="8697" spans="6:17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</row>
    <row r="8698" spans="6:17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</row>
    <row r="8699" spans="6:17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</row>
    <row r="8700" spans="6:17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</row>
    <row r="8701" spans="6:17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</row>
    <row r="8702" spans="6:17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</row>
    <row r="8703" spans="6:17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</row>
    <row r="8704" spans="6:17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</row>
    <row r="8705" spans="6:17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</row>
    <row r="8706" spans="6:17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</row>
    <row r="8707" spans="6:17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</row>
    <row r="8708" spans="6:17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</row>
    <row r="8709" spans="6:17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</row>
    <row r="8710" spans="6:17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</row>
    <row r="8711" spans="6:17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</row>
    <row r="8712" spans="6:17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</row>
    <row r="8713" spans="6:17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</row>
    <row r="8714" spans="6:17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</row>
    <row r="8715" spans="6:17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</row>
    <row r="8716" spans="6:17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</row>
    <row r="8717" spans="6:17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</row>
    <row r="8718" spans="6:17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</row>
    <row r="8719" spans="6:17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</row>
    <row r="8720" spans="6:17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</row>
    <row r="8721" spans="6:17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</row>
    <row r="8722" spans="6:17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</row>
    <row r="8723" spans="6:17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</row>
    <row r="8724" spans="6:17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</row>
    <row r="8725" spans="6:17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</row>
    <row r="8726" spans="6:17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</row>
    <row r="8727" spans="6:17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</row>
    <row r="8728" spans="6:17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</row>
    <row r="8729" spans="6:17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</row>
    <row r="8730" spans="6:17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</row>
    <row r="8731" spans="6:17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</row>
    <row r="8732" spans="6:17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</row>
    <row r="8733" spans="6:17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</row>
    <row r="8734" spans="6:17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</row>
    <row r="8735" spans="6:17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</row>
    <row r="8736" spans="6:17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</row>
    <row r="8737" spans="6:17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</row>
    <row r="8738" spans="6:17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</row>
    <row r="8739" spans="6:17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</row>
    <row r="8740" spans="6:17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</row>
    <row r="8741" spans="6:17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</row>
    <row r="8742" spans="6:17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</row>
    <row r="8743" spans="6:17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</row>
    <row r="8744" spans="6:17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</row>
    <row r="8745" spans="6:17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</row>
    <row r="8746" spans="6:17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</row>
    <row r="8747" spans="6:17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</row>
    <row r="8748" spans="6:17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</row>
    <row r="8749" spans="6:17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</row>
    <row r="8750" spans="6:17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</row>
    <row r="8751" spans="6:17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</row>
    <row r="8752" spans="6:17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</row>
    <row r="8753" spans="6:17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</row>
    <row r="8754" spans="6:17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</row>
    <row r="8755" spans="6:17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</row>
    <row r="8756" spans="6:17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</row>
    <row r="8757" spans="6:17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</row>
    <row r="8758" spans="6:17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</row>
    <row r="8759" spans="6:17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</row>
    <row r="8760" spans="6:17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</row>
    <row r="8761" spans="6:17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</row>
    <row r="8762" spans="6:17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</row>
    <row r="8763" spans="6:17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</row>
    <row r="8764" spans="6:17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</row>
    <row r="8765" spans="6:17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</row>
    <row r="8766" spans="6:17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</row>
    <row r="8767" spans="6:17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</row>
    <row r="8768" spans="6:17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</row>
    <row r="8769" spans="6:17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</row>
    <row r="8770" spans="6:17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</row>
    <row r="8771" spans="6:17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</row>
    <row r="8772" spans="6:17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</row>
    <row r="8773" spans="6:17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</row>
    <row r="8774" spans="6:17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</row>
    <row r="8775" spans="6:17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</row>
    <row r="8776" spans="6:17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</row>
    <row r="8777" spans="6:17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</row>
    <row r="8778" spans="6:17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</row>
    <row r="8779" spans="6:17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</row>
    <row r="8780" spans="6:17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</row>
    <row r="8781" spans="6:17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</row>
    <row r="8782" spans="6:17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</row>
    <row r="8783" spans="6:17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</row>
    <row r="8784" spans="6:17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</row>
    <row r="8785" spans="6:17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</row>
    <row r="8786" spans="6:17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</row>
    <row r="8787" spans="6:17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</row>
    <row r="8788" spans="6:17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</row>
    <row r="8789" spans="6:17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</row>
    <row r="8790" spans="6:17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</row>
    <row r="8791" spans="6:17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</row>
    <row r="8792" spans="6:17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</row>
    <row r="8793" spans="6:17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</row>
    <row r="8794" spans="6:17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</row>
    <row r="8795" spans="6:17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</row>
    <row r="8796" spans="6:17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</row>
    <row r="8797" spans="6:17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</row>
    <row r="8798" spans="6:17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</row>
    <row r="8799" spans="6:17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</row>
    <row r="8800" spans="6:17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</row>
    <row r="8801" spans="6:17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</row>
    <row r="8802" spans="6:17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</row>
    <row r="8803" spans="6:17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</row>
    <row r="8804" spans="6:17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</row>
    <row r="8805" spans="6:17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</row>
    <row r="8806" spans="6:17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</row>
    <row r="8807" spans="6:17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</row>
    <row r="8808" spans="6:17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</row>
    <row r="8809" spans="6:17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</row>
    <row r="8810" spans="6:17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</row>
    <row r="8811" spans="6:17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</row>
    <row r="8812" spans="6:17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</row>
    <row r="8813" spans="6:17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</row>
    <row r="8814" spans="6:17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</row>
    <row r="8815" spans="6:17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</row>
    <row r="8816" spans="6:17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</row>
    <row r="8817" spans="6:17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</row>
    <row r="8818" spans="6:17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</row>
    <row r="8819" spans="6:17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</row>
    <row r="8820" spans="6:17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</row>
    <row r="8821" spans="6:17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</row>
    <row r="8822" spans="6:17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</row>
    <row r="8823" spans="6:17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</row>
    <row r="8824" spans="6:17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</row>
    <row r="8825" spans="6:17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</row>
    <row r="8826" spans="6:17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</row>
    <row r="8827" spans="6:17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</row>
    <row r="8828" spans="6:17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</row>
    <row r="8829" spans="6:17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</row>
    <row r="8830" spans="6:17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</row>
    <row r="8831" spans="6:17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</row>
    <row r="8832" spans="6:17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</row>
    <row r="8833" spans="6:17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</row>
    <row r="8834" spans="6:17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</row>
    <row r="8835" spans="6:17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</row>
    <row r="8836" spans="6:17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</row>
    <row r="8837" spans="6:17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</row>
    <row r="8838" spans="6:17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</row>
    <row r="8839" spans="6:17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</row>
    <row r="8840" spans="6:17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</row>
    <row r="8841" spans="6:17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</row>
    <row r="8842" spans="6:17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</row>
    <row r="8843" spans="6:17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</row>
    <row r="8844" spans="6:17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</row>
    <row r="8845" spans="6:17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</row>
    <row r="8846" spans="6:17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</row>
    <row r="8847" spans="6:17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</row>
    <row r="8848" spans="6:17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</row>
    <row r="8849" spans="6:17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</row>
    <row r="8850" spans="6:17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</row>
    <row r="8851" spans="6:17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</row>
    <row r="8852" spans="6:17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</row>
    <row r="8853" spans="6:17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</row>
    <row r="8854" spans="6:17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</row>
    <row r="8855" spans="6:17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</row>
    <row r="8856" spans="6:17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</row>
    <row r="8857" spans="6:17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</row>
    <row r="8858" spans="6:17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</row>
    <row r="8859" spans="6:17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</row>
    <row r="8860" spans="6:17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</row>
    <row r="8861" spans="6:17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</row>
    <row r="8862" spans="6:17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</row>
    <row r="8863" spans="6:17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</row>
    <row r="8864" spans="6:17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</row>
    <row r="8865" spans="6:17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</row>
    <row r="8866" spans="6:17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</row>
    <row r="8867" spans="6:17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</row>
    <row r="8868" spans="6:17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</row>
    <row r="8869" spans="6:17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</row>
    <row r="8870" spans="6:17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</row>
    <row r="8871" spans="6:17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</row>
    <row r="8872" spans="6:17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</row>
    <row r="8873" spans="6:17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</row>
    <row r="8874" spans="6:17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</row>
    <row r="8875" spans="6:17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</row>
    <row r="8876" spans="6:17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</row>
    <row r="8877" spans="6:17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</row>
    <row r="8878" spans="6:17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</row>
    <row r="8879" spans="6:17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</row>
    <row r="8880" spans="6:17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</row>
    <row r="8881" spans="6:17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</row>
    <row r="8882" spans="6:17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</row>
    <row r="8883" spans="6:17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</row>
    <row r="8884" spans="6:17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</row>
    <row r="8885" spans="6:17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</row>
    <row r="8886" spans="6:17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</row>
    <row r="8887" spans="6:17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</row>
    <row r="8888" spans="6:17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</row>
    <row r="8889" spans="6:17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</row>
    <row r="8890" spans="6:17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</row>
    <row r="8891" spans="6:17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</row>
    <row r="8892" spans="6:17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</row>
    <row r="8893" spans="6:17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</row>
    <row r="8894" spans="6:17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</row>
    <row r="8895" spans="6:17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</row>
    <row r="8896" spans="6:17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</row>
    <row r="8897" spans="6:17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</row>
    <row r="8898" spans="6:17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</row>
    <row r="8899" spans="6:17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</row>
    <row r="8900" spans="6:17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</row>
    <row r="8901" spans="6:17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</row>
    <row r="8902" spans="6:17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</row>
    <row r="8903" spans="6:17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</row>
    <row r="8904" spans="6:17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</row>
    <row r="8905" spans="6:17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</row>
    <row r="8906" spans="6:17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</row>
    <row r="8907" spans="6:17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</row>
    <row r="8908" spans="6:17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</row>
    <row r="8909" spans="6:17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</row>
    <row r="8910" spans="6:17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</row>
    <row r="8911" spans="6:17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</row>
    <row r="8912" spans="6:17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</row>
    <row r="8913" spans="6:17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</row>
    <row r="8914" spans="6:17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</row>
    <row r="8915" spans="6:17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</row>
    <row r="8916" spans="6:17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</row>
    <row r="8917" spans="6:17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</row>
    <row r="8918" spans="6:17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</row>
    <row r="8919" spans="6:17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</row>
    <row r="8920" spans="6:17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</row>
    <row r="8921" spans="6:17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</row>
    <row r="8922" spans="6:17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</row>
    <row r="8923" spans="6:17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</row>
    <row r="8924" spans="6:17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</row>
    <row r="8925" spans="6:17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</row>
    <row r="8926" spans="6:17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</row>
    <row r="8927" spans="6:17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</row>
    <row r="8928" spans="6:17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</row>
    <row r="8929" spans="6:17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</row>
    <row r="8930" spans="6:17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</row>
    <row r="8931" spans="6:17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</row>
    <row r="8932" spans="6:17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</row>
    <row r="8933" spans="6:17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</row>
    <row r="8934" spans="6:17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</row>
    <row r="8935" spans="6:17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</row>
    <row r="8936" spans="6:17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</row>
    <row r="8937" spans="6:17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</row>
    <row r="8938" spans="6:17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</row>
    <row r="8939" spans="6:17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</row>
    <row r="8940" spans="6:17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</row>
    <row r="8941" spans="6:17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</row>
    <row r="8942" spans="6:17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</row>
    <row r="8943" spans="6:17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</row>
    <row r="8944" spans="6:17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</row>
    <row r="8945" spans="6:17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</row>
    <row r="8946" spans="6:17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</row>
    <row r="8947" spans="6:17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</row>
    <row r="8948" spans="6:17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</row>
    <row r="8949" spans="6:17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</row>
    <row r="8950" spans="6:17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</row>
    <row r="8951" spans="6:17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</row>
    <row r="8952" spans="6:17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</row>
    <row r="8953" spans="6:17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</row>
    <row r="8954" spans="6:17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</row>
    <row r="8955" spans="6:17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</row>
    <row r="8956" spans="6:17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</row>
    <row r="8957" spans="6:17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</row>
    <row r="8958" spans="6:17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</row>
    <row r="8959" spans="6:17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</row>
    <row r="8960" spans="6:17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</row>
    <row r="8961" spans="6:17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</row>
    <row r="8962" spans="6:17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</row>
    <row r="8963" spans="6:17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</row>
    <row r="8964" spans="6:17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</row>
    <row r="8965" spans="6:17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</row>
    <row r="8966" spans="6:17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</row>
    <row r="8967" spans="6:17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</row>
    <row r="8968" spans="6:17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</row>
    <row r="8969" spans="6:17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</row>
    <row r="8970" spans="6:17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</row>
    <row r="8971" spans="6:17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</row>
    <row r="8972" spans="6:17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</row>
    <row r="8973" spans="6:17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</row>
    <row r="8974" spans="6:17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</row>
    <row r="8975" spans="6:17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</row>
    <row r="8976" spans="6:17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</row>
    <row r="8977" spans="6:17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</row>
    <row r="8978" spans="6:17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</row>
    <row r="8979" spans="6:17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</row>
    <row r="8980" spans="6:17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</row>
    <row r="8981" spans="6:17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</row>
    <row r="8982" spans="6:17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</row>
    <row r="8983" spans="6:17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</row>
    <row r="8984" spans="6:17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</row>
    <row r="8985" spans="6:17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</row>
    <row r="8986" spans="6:17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</row>
    <row r="8987" spans="6:17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</row>
    <row r="8988" spans="6:17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</row>
    <row r="8989" spans="6:17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</row>
    <row r="8990" spans="6:17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</row>
    <row r="8991" spans="6:17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</row>
    <row r="8992" spans="6:17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</row>
    <row r="8993" spans="6:17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</row>
    <row r="8994" spans="6:17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</row>
    <row r="8995" spans="6:17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</row>
    <row r="8996" spans="6:17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</row>
    <row r="8997" spans="6:17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</row>
    <row r="8998" spans="6:17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</row>
    <row r="8999" spans="6:17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</row>
    <row r="9000" spans="6:17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</row>
    <row r="9001" spans="6:17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</row>
    <row r="9002" spans="6:17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</row>
    <row r="9003" spans="6:17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</row>
    <row r="9004" spans="6:17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</row>
    <row r="9005" spans="6:17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</row>
    <row r="9006" spans="6:17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</row>
    <row r="9007" spans="6:17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</row>
    <row r="9008" spans="6:17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</row>
    <row r="9009" spans="6:17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</row>
    <row r="9010" spans="6:17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</row>
    <row r="9011" spans="6:17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</row>
    <row r="9012" spans="6:17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</row>
    <row r="9013" spans="6:17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</row>
    <row r="9014" spans="6:17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</row>
    <row r="9015" spans="6:17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</row>
    <row r="9016" spans="6:17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</row>
    <row r="9017" spans="6:17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</row>
    <row r="9018" spans="6:17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</row>
    <row r="9019" spans="6:17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</row>
    <row r="9020" spans="6:17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</row>
    <row r="9021" spans="6:17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</row>
    <row r="9022" spans="6:17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</row>
    <row r="9023" spans="6:17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</row>
    <row r="9024" spans="6:17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</row>
    <row r="9025" spans="6:17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</row>
    <row r="9026" spans="6:17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</row>
    <row r="9027" spans="6:17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</row>
    <row r="9028" spans="6:17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</row>
    <row r="9029" spans="6:17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</row>
    <row r="9030" spans="6:17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</row>
    <row r="9031" spans="6:17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</row>
    <row r="9032" spans="6:17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</row>
    <row r="9033" spans="6:17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</row>
    <row r="9034" spans="6:17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</row>
    <row r="9035" spans="6:17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</row>
    <row r="9036" spans="6:17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</row>
    <row r="9037" spans="6:17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</row>
    <row r="9038" spans="6:17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</row>
    <row r="9039" spans="6:17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</row>
    <row r="9040" spans="6:17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</row>
    <row r="9041" spans="6:17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</row>
    <row r="9042" spans="6:17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</row>
    <row r="9043" spans="6:17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</row>
    <row r="9044" spans="6:17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</row>
    <row r="9045" spans="6:17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</row>
    <row r="9046" spans="6:17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</row>
    <row r="9047" spans="6:17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</row>
    <row r="9048" spans="6:17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</row>
    <row r="9049" spans="6:17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</row>
    <row r="9050" spans="6:17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</row>
    <row r="9051" spans="6:17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</row>
    <row r="9052" spans="6:17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</row>
    <row r="9053" spans="6:17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</row>
    <row r="9054" spans="6:17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</row>
    <row r="9055" spans="6:17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</row>
    <row r="9056" spans="6:17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</row>
    <row r="9057" spans="6:17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</row>
    <row r="9058" spans="6:17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</row>
    <row r="9059" spans="6:17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</row>
    <row r="9060" spans="6:17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</row>
    <row r="9061" spans="6:17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</row>
    <row r="9062" spans="6:17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</row>
    <row r="9063" spans="6:17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</row>
    <row r="9064" spans="6:17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</row>
    <row r="9065" spans="6:17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</row>
    <row r="9066" spans="6:17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</row>
    <row r="9067" spans="6:17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</row>
    <row r="9068" spans="6:17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</row>
    <row r="9069" spans="6:17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</row>
    <row r="9070" spans="6:17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</row>
    <row r="9071" spans="6:17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</row>
    <row r="9072" spans="6:17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</row>
    <row r="9073" spans="6:17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</row>
    <row r="9074" spans="6:17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</row>
    <row r="9075" spans="6:17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</row>
    <row r="9076" spans="6:17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</row>
    <row r="9077" spans="6:17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</row>
    <row r="9078" spans="6:17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</row>
    <row r="9079" spans="6:17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</row>
    <row r="9080" spans="6:17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</row>
    <row r="9081" spans="6:17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</row>
    <row r="9082" spans="6:17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</row>
    <row r="9083" spans="6:17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</row>
    <row r="9084" spans="6:17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</row>
    <row r="9085" spans="6:17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</row>
    <row r="9086" spans="6:17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</row>
    <row r="9087" spans="6:17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</row>
    <row r="9088" spans="6:17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</row>
    <row r="9089" spans="6:17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</row>
    <row r="9090" spans="6:17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</row>
    <row r="9091" spans="6:17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</row>
    <row r="9092" spans="6:17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</row>
    <row r="9093" spans="6:17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</row>
    <row r="9094" spans="6:17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</row>
    <row r="9095" spans="6:17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</row>
    <row r="9096" spans="6:17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</row>
    <row r="9097" spans="6:17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</row>
    <row r="9098" spans="6:17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</row>
    <row r="9099" spans="6:17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</row>
    <row r="9100" spans="6:17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</row>
    <row r="9101" spans="6:17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</row>
    <row r="9102" spans="6:17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</row>
    <row r="9103" spans="6:17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</row>
    <row r="9104" spans="6:17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</row>
    <row r="9105" spans="6:17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</row>
    <row r="9106" spans="6:17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</row>
    <row r="9107" spans="6:17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</row>
    <row r="9108" spans="6:17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</row>
    <row r="9109" spans="6:17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</row>
    <row r="9110" spans="6:17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</row>
    <row r="9111" spans="6:17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</row>
    <row r="9112" spans="6:17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</row>
    <row r="9113" spans="6:17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</row>
    <row r="9114" spans="6:17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</row>
    <row r="9115" spans="6:17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</row>
    <row r="9116" spans="6:17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</row>
    <row r="9117" spans="6:17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</row>
    <row r="9118" spans="6:17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</row>
    <row r="9119" spans="6:17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</row>
    <row r="9120" spans="6:17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</row>
    <row r="9121" spans="6:17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</row>
    <row r="9122" spans="6:17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</row>
    <row r="9123" spans="6:17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</row>
    <row r="9124" spans="6:17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</row>
    <row r="9125" spans="6:17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</row>
    <row r="9126" spans="6:17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</row>
    <row r="9127" spans="6:17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</row>
    <row r="9128" spans="6:17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</row>
    <row r="9129" spans="6:17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</row>
    <row r="9130" spans="6:17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</row>
    <row r="9131" spans="6:17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</row>
    <row r="9132" spans="6:17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</row>
    <row r="9133" spans="6:17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</row>
    <row r="9134" spans="6:17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</row>
    <row r="9135" spans="6:17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</row>
    <row r="9136" spans="6:17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</row>
    <row r="9137" spans="6:17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</row>
    <row r="9138" spans="6:17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</row>
    <row r="9139" spans="6:17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</row>
    <row r="9140" spans="6:17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</row>
    <row r="9141" spans="6:17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</row>
    <row r="9142" spans="6:17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</row>
    <row r="9143" spans="6:17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</row>
    <row r="9144" spans="6:17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</row>
    <row r="9145" spans="6:17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</row>
    <row r="9146" spans="6:17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</row>
    <row r="9147" spans="6:17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</row>
    <row r="9148" spans="6:17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</row>
    <row r="9149" spans="6:17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</row>
    <row r="9150" spans="6:17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</row>
    <row r="9151" spans="6:17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</row>
    <row r="9152" spans="6:17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</row>
    <row r="9153" spans="6:17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</row>
    <row r="9154" spans="6:17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</row>
    <row r="9155" spans="6:17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</row>
    <row r="9156" spans="6:17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</row>
    <row r="9157" spans="6:17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</row>
    <row r="9158" spans="6:17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</row>
    <row r="9159" spans="6:17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</row>
    <row r="9160" spans="6:17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</row>
    <row r="9161" spans="6:17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</row>
    <row r="9162" spans="6:17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</row>
    <row r="9163" spans="6:17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</row>
    <row r="9164" spans="6:17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</row>
    <row r="9165" spans="6:17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</row>
    <row r="9166" spans="6:17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</row>
    <row r="9167" spans="6:17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</row>
    <row r="9168" spans="6:17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</row>
    <row r="9169" spans="6:17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</row>
    <row r="9170" spans="6:17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</row>
    <row r="9171" spans="6:17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</row>
    <row r="9172" spans="6:17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</row>
    <row r="9173" spans="6:17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</row>
    <row r="9174" spans="6:17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</row>
    <row r="9175" spans="6:17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</row>
    <row r="9176" spans="6:17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</row>
    <row r="9177" spans="6:17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</row>
    <row r="9178" spans="6:17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</row>
    <row r="9179" spans="6:17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</row>
    <row r="9180" spans="6:17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</row>
    <row r="9181" spans="6:17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</row>
    <row r="9182" spans="6:17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</row>
    <row r="9183" spans="6:17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</row>
    <row r="9184" spans="6:17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</row>
    <row r="9185" spans="6:17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</row>
    <row r="9186" spans="6:17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</row>
    <row r="9187" spans="6:17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</row>
    <row r="9188" spans="6:17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</row>
    <row r="9189" spans="6:17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</row>
    <row r="9190" spans="6:17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</row>
    <row r="9191" spans="6:17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</row>
    <row r="9192" spans="6:17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</row>
    <row r="9193" spans="6:17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</row>
    <row r="9194" spans="6:17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</row>
    <row r="9195" spans="6:17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</row>
    <row r="9196" spans="6:17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</row>
    <row r="9197" spans="6:17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</row>
    <row r="9198" spans="6:17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</row>
    <row r="9199" spans="6:17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</row>
    <row r="9200" spans="6:17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</row>
    <row r="9201" spans="6:17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</row>
    <row r="9202" spans="6:17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</row>
    <row r="9203" spans="6:17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</row>
    <row r="9204" spans="6:17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</row>
    <row r="9205" spans="6:17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</row>
    <row r="9206" spans="6:17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</row>
    <row r="9207" spans="6:17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</row>
    <row r="9208" spans="6:17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</row>
    <row r="9209" spans="6:17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</row>
    <row r="9210" spans="6:17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</row>
    <row r="9211" spans="6:17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</row>
    <row r="9212" spans="6:17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</row>
    <row r="9213" spans="6:17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</row>
    <row r="9214" spans="6:17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</row>
    <row r="9215" spans="6:17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</row>
    <row r="9216" spans="6:17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</row>
    <row r="9217" spans="6:17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</row>
    <row r="9218" spans="6:17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</row>
    <row r="9219" spans="6:17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</row>
    <row r="9220" spans="6:17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</row>
    <row r="9221" spans="6:17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</row>
    <row r="9222" spans="6:17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</row>
    <row r="9223" spans="6:17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</row>
    <row r="9224" spans="6:17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</row>
    <row r="9225" spans="6:17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</row>
    <row r="9226" spans="6:17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</row>
    <row r="9227" spans="6:17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</row>
    <row r="9228" spans="6:17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</row>
    <row r="9229" spans="6:17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</row>
    <row r="9230" spans="6:17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</row>
    <row r="9231" spans="6:17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</row>
    <row r="9232" spans="6:17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</row>
    <row r="9233" spans="6:17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</row>
    <row r="9234" spans="6:17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</row>
    <row r="9235" spans="6:17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</row>
    <row r="9236" spans="6:17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</row>
    <row r="9237" spans="6:17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</row>
    <row r="9238" spans="6:17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</row>
    <row r="9239" spans="6:17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</row>
    <row r="9240" spans="6:17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</row>
    <row r="9241" spans="6:17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</row>
    <row r="9242" spans="6:17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</row>
    <row r="9243" spans="6:17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</row>
    <row r="9244" spans="6:17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</row>
    <row r="9245" spans="6:17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</row>
    <row r="9246" spans="6:17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</row>
    <row r="9247" spans="6:17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</row>
    <row r="9248" spans="6:17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</row>
    <row r="9249" spans="6:17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</row>
    <row r="9250" spans="6:17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</row>
    <row r="9251" spans="6:17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</row>
    <row r="9252" spans="6:17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</row>
    <row r="9253" spans="6:17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</row>
    <row r="9254" spans="6:17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</row>
    <row r="9255" spans="6:17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</row>
    <row r="9256" spans="6:17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</row>
    <row r="9257" spans="6:17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</row>
    <row r="9258" spans="6:17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</row>
    <row r="9259" spans="6:17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</row>
    <row r="9260" spans="6:17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</row>
    <row r="9261" spans="6:17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</row>
    <row r="9262" spans="6:17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</row>
    <row r="9263" spans="6:17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</row>
    <row r="9264" spans="6:17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</row>
    <row r="9265" spans="6:17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</row>
    <row r="9266" spans="6:17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</row>
    <row r="9267" spans="6:17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</row>
    <row r="9268" spans="6:17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</row>
    <row r="9269" spans="6:17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</row>
    <row r="9270" spans="6:17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</row>
    <row r="9271" spans="6:17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</row>
    <row r="9272" spans="6:17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</row>
    <row r="9273" spans="6:17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</row>
    <row r="9274" spans="6:17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</row>
    <row r="9275" spans="6:17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</row>
    <row r="9276" spans="6:17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</row>
    <row r="9277" spans="6:17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</row>
    <row r="9278" spans="6:17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</row>
    <row r="9279" spans="6:17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</row>
    <row r="9280" spans="6:17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</row>
    <row r="9281" spans="6:17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</row>
    <row r="9282" spans="6:17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</row>
    <row r="9283" spans="6:17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</row>
    <row r="9284" spans="6:17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</row>
    <row r="9285" spans="6:17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</row>
    <row r="9286" spans="6:17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</row>
    <row r="9287" spans="6:17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</row>
    <row r="9288" spans="6:17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</row>
    <row r="9289" spans="6:17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</row>
    <row r="9290" spans="6:17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</row>
    <row r="9291" spans="6:17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</row>
    <row r="9292" spans="6:17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</row>
    <row r="9293" spans="6:17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</row>
    <row r="9294" spans="6:17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</row>
    <row r="9295" spans="6:17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</row>
    <row r="9296" spans="6:17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</row>
    <row r="9297" spans="6:17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</row>
    <row r="9298" spans="6:17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</row>
    <row r="9299" spans="6:17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</row>
    <row r="9300" spans="6:17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</row>
    <row r="9301" spans="6:17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</row>
    <row r="9302" spans="6:17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</row>
    <row r="9303" spans="6:17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</row>
    <row r="9304" spans="6:17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</row>
    <row r="9305" spans="6:17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</row>
    <row r="9306" spans="6:17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</row>
    <row r="9307" spans="6:17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</row>
    <row r="9308" spans="6:17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</row>
    <row r="9309" spans="6:17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</row>
    <row r="9310" spans="6:17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</row>
    <row r="9311" spans="6:17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</row>
    <row r="9312" spans="6:17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</row>
    <row r="9313" spans="6:17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</row>
    <row r="9314" spans="6:17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</row>
    <row r="9315" spans="6:17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</row>
    <row r="9316" spans="6:17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</row>
    <row r="9317" spans="6:17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</row>
    <row r="9318" spans="6:17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</row>
    <row r="9319" spans="6:17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</row>
    <row r="9320" spans="6:17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</row>
    <row r="9321" spans="6:17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</row>
    <row r="9322" spans="6:17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</row>
    <row r="9323" spans="6:17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</row>
    <row r="9324" spans="6:17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</row>
    <row r="9325" spans="6:17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</row>
    <row r="9326" spans="6:17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</row>
    <row r="9327" spans="6:17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</row>
    <row r="9328" spans="6:17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</row>
    <row r="9329" spans="6:17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</row>
    <row r="9330" spans="6:17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</row>
    <row r="9331" spans="6:17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</row>
    <row r="9332" spans="6:17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</row>
    <row r="9333" spans="6:17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</row>
    <row r="9334" spans="6:17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</row>
    <row r="9335" spans="6:17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</row>
    <row r="9336" spans="6:17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</row>
    <row r="9337" spans="6:17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</row>
    <row r="9338" spans="6:17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</row>
    <row r="9339" spans="6:17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</row>
    <row r="9340" spans="6:17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</row>
    <row r="9341" spans="6:17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</row>
    <row r="9342" spans="6:17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</row>
    <row r="9343" spans="6:17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</row>
    <row r="9344" spans="6:17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</row>
    <row r="9345" spans="6:17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</row>
    <row r="9346" spans="6:17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</row>
    <row r="9347" spans="6:17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</row>
    <row r="9348" spans="6:17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</row>
    <row r="9349" spans="6:17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</row>
    <row r="9350" spans="6:17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</row>
    <row r="9351" spans="6:17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</row>
    <row r="9352" spans="6:17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</row>
    <row r="9353" spans="6:17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</row>
    <row r="9354" spans="6:17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</row>
    <row r="9355" spans="6:17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</row>
    <row r="9356" spans="6:17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</row>
    <row r="9357" spans="6:17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</row>
    <row r="9358" spans="6:17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</row>
    <row r="9359" spans="6:17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</row>
    <row r="9360" spans="6:17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</row>
    <row r="9361" spans="6:17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</row>
    <row r="9362" spans="6:17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</row>
    <row r="9363" spans="6:17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</row>
    <row r="9364" spans="6:17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</row>
    <row r="9365" spans="6:17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</row>
    <row r="9366" spans="6:17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</row>
    <row r="9367" spans="6:17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</row>
    <row r="9368" spans="6:17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</row>
    <row r="9369" spans="6:17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</row>
    <row r="9370" spans="6:17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</row>
    <row r="9371" spans="6:17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</row>
    <row r="9372" spans="6:17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</row>
    <row r="9373" spans="6:17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</row>
    <row r="9374" spans="6:17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</row>
    <row r="9375" spans="6:17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</row>
    <row r="9376" spans="6:17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</row>
    <row r="9377" spans="6:17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</row>
    <row r="9378" spans="6:17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</row>
    <row r="9379" spans="6:17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</row>
    <row r="9380" spans="6:17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</row>
    <row r="9381" spans="6:17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</row>
    <row r="9382" spans="6:17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</row>
    <row r="9383" spans="6:17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</row>
    <row r="9384" spans="6:17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</row>
    <row r="9385" spans="6:17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</row>
    <row r="9386" spans="6:17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</row>
    <row r="9387" spans="6:17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</row>
    <row r="9388" spans="6:17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</row>
    <row r="9389" spans="6:17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</row>
    <row r="9390" spans="6:17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</row>
    <row r="9391" spans="6:17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</row>
    <row r="9392" spans="6:17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</row>
    <row r="9393" spans="6:17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</row>
    <row r="9394" spans="6:17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</row>
    <row r="9395" spans="6:17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</row>
    <row r="9396" spans="6:17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</row>
    <row r="9397" spans="6:17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</row>
    <row r="9398" spans="6:17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</row>
    <row r="9399" spans="6:17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</row>
    <row r="9400" spans="6:17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</row>
    <row r="9401" spans="6:17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</row>
    <row r="9402" spans="6:17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</row>
    <row r="9403" spans="6:17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</row>
    <row r="9404" spans="6:17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</row>
    <row r="9405" spans="6:17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</row>
    <row r="9406" spans="6:17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</row>
    <row r="9407" spans="6:17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</row>
    <row r="9408" spans="6:17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</row>
    <row r="9409" spans="6:17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</row>
    <row r="9410" spans="6:17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</row>
    <row r="9411" spans="6:17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</row>
    <row r="9412" spans="6:17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</row>
    <row r="9413" spans="6:17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</row>
    <row r="9414" spans="6:17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</row>
    <row r="9415" spans="6:17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</row>
    <row r="9416" spans="6:17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</row>
    <row r="9417" spans="6:17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</row>
    <row r="9418" spans="6:17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</row>
    <row r="9419" spans="6:17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</row>
    <row r="9420" spans="6:17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</row>
    <row r="9421" spans="6:17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</row>
    <row r="9422" spans="6:17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</row>
    <row r="9423" spans="6:17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</row>
    <row r="9424" spans="6:17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</row>
    <row r="9425" spans="6:17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</row>
    <row r="9426" spans="6:17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</row>
    <row r="9427" spans="6:17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</row>
    <row r="9428" spans="6:17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</row>
    <row r="9429" spans="6:17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</row>
    <row r="9430" spans="6:17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</row>
    <row r="9431" spans="6:17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</row>
    <row r="9432" spans="6:17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</row>
    <row r="9433" spans="6:17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</row>
    <row r="9434" spans="6:17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</row>
    <row r="9435" spans="6:17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</row>
    <row r="9436" spans="6:17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</row>
    <row r="9437" spans="6:17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</row>
    <row r="9438" spans="6:17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</row>
    <row r="9439" spans="6:17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</row>
    <row r="9440" spans="6:17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</row>
    <row r="9441" spans="6:17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</row>
    <row r="9442" spans="6:17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</row>
    <row r="9443" spans="6:17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</row>
    <row r="9444" spans="6:17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</row>
    <row r="9445" spans="6:17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</row>
    <row r="9446" spans="6:17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</row>
    <row r="9447" spans="6:17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</row>
    <row r="9448" spans="6:17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</row>
    <row r="9449" spans="6:17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</row>
    <row r="9450" spans="6:17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</row>
    <row r="9451" spans="6:17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</row>
    <row r="9452" spans="6:17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</row>
    <row r="9453" spans="6:17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</row>
    <row r="9454" spans="6:17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</row>
    <row r="9455" spans="6:17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</row>
    <row r="9456" spans="6:17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</row>
    <row r="9457" spans="6:17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</row>
    <row r="9458" spans="6:17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</row>
    <row r="9459" spans="6:17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</row>
    <row r="9460" spans="6:17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</row>
    <row r="9461" spans="6:17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</row>
    <row r="9462" spans="6:17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</row>
    <row r="9463" spans="6:17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</row>
    <row r="9464" spans="6:17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</row>
    <row r="9465" spans="6:17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</row>
    <row r="9466" spans="6:17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</row>
    <row r="9467" spans="6:17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</row>
    <row r="9468" spans="6:17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</row>
    <row r="9469" spans="6:17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</row>
    <row r="9470" spans="6:17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</row>
    <row r="9471" spans="6:17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</row>
    <row r="9472" spans="6:17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</row>
    <row r="9473" spans="6:17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</row>
    <row r="9474" spans="6:17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</row>
    <row r="9475" spans="6:17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</row>
    <row r="9476" spans="6:17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</row>
    <row r="9477" spans="6:17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</row>
    <row r="9478" spans="6:17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</row>
    <row r="9479" spans="6:17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</row>
    <row r="9480" spans="6:17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</row>
    <row r="9481" spans="6:17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</row>
    <row r="9482" spans="6:17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</row>
    <row r="9483" spans="6:17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</row>
    <row r="9484" spans="6:17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</row>
    <row r="9485" spans="6:17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</row>
    <row r="9486" spans="6:17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</row>
    <row r="9487" spans="6:17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</row>
    <row r="9488" spans="6:17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</row>
    <row r="9489" spans="6:17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</row>
    <row r="9490" spans="6:17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</row>
    <row r="9491" spans="6:17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</row>
    <row r="9492" spans="6:17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</row>
    <row r="9493" spans="6:17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</row>
    <row r="9494" spans="6:17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</row>
    <row r="9495" spans="6:17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</row>
    <row r="9496" spans="6:17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</row>
    <row r="9497" spans="6:17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</row>
    <row r="9498" spans="6:17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</row>
    <row r="9499" spans="6:17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</row>
    <row r="9500" spans="6:17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</row>
    <row r="9501" spans="6:17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</row>
    <row r="9502" spans="6:17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</row>
    <row r="9503" spans="6:17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</row>
    <row r="9504" spans="6:17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</row>
    <row r="9505" spans="6:17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</row>
    <row r="9506" spans="6:17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</row>
    <row r="9507" spans="6:17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</row>
    <row r="9508" spans="6:17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</row>
    <row r="9509" spans="6:17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</row>
    <row r="9510" spans="6:17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</row>
    <row r="9511" spans="6:17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</row>
    <row r="9512" spans="6:17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</row>
    <row r="9513" spans="6:17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</row>
    <row r="9514" spans="6:17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</row>
    <row r="9515" spans="6:17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</row>
    <row r="9516" spans="6:17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</row>
    <row r="9517" spans="6:17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</row>
    <row r="9518" spans="6:17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</row>
    <row r="9519" spans="6:17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</row>
    <row r="9520" spans="6:17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</row>
    <row r="9521" spans="6:17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</row>
    <row r="9522" spans="6:17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</row>
    <row r="9523" spans="6:17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</row>
    <row r="9524" spans="6:17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</row>
    <row r="9525" spans="6:17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</row>
    <row r="9526" spans="6:17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</row>
    <row r="9527" spans="6:17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</row>
    <row r="9528" spans="6:17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</row>
    <row r="9529" spans="6:17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</row>
    <row r="9530" spans="6:17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</row>
    <row r="9531" spans="6:17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</row>
    <row r="9532" spans="6:17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</row>
    <row r="9533" spans="6:17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</row>
    <row r="9534" spans="6:17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</row>
    <row r="9535" spans="6:17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</row>
    <row r="9536" spans="6:17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</row>
    <row r="9537" spans="6:17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</row>
    <row r="9538" spans="6:17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</row>
    <row r="9539" spans="6:17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</row>
    <row r="9540" spans="6:17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</row>
    <row r="9541" spans="6:17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</row>
    <row r="9542" spans="6:17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</row>
    <row r="9543" spans="6:17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</row>
    <row r="9544" spans="6:17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</row>
    <row r="9545" spans="6:17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</row>
    <row r="9546" spans="6:17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</row>
    <row r="9547" spans="6:17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</row>
    <row r="9548" spans="6:17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</row>
    <row r="9549" spans="6:17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</row>
    <row r="9550" spans="6:17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</row>
    <row r="9551" spans="6:17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</row>
    <row r="9552" spans="6:17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</row>
    <row r="9553" spans="6:17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</row>
    <row r="9554" spans="6:17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</row>
    <row r="9555" spans="6:17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</row>
    <row r="9556" spans="6:17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</row>
    <row r="9557" spans="6:17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</row>
    <row r="9558" spans="6:17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</row>
    <row r="9559" spans="6:17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</row>
    <row r="9560" spans="6:17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</row>
    <row r="9561" spans="6:17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</row>
    <row r="9562" spans="6:17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</row>
    <row r="9563" spans="6:17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</row>
    <row r="9564" spans="6:17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</row>
    <row r="9565" spans="6:17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</row>
    <row r="9566" spans="6:17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</row>
    <row r="9567" spans="6:17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</row>
    <row r="9568" spans="6:17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</row>
    <row r="9569" spans="6:17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</row>
    <row r="9570" spans="6:17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</row>
    <row r="9571" spans="6:17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</row>
    <row r="9572" spans="6:17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</row>
    <row r="9573" spans="6:17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</row>
    <row r="9574" spans="6:17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</row>
    <row r="9575" spans="6:17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</row>
    <row r="9576" spans="6:17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</row>
    <row r="9577" spans="6:17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</row>
    <row r="9578" spans="6:17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</row>
    <row r="9579" spans="6:17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</row>
    <row r="9580" spans="6:17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</row>
    <row r="9581" spans="6:17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</row>
    <row r="9582" spans="6:17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</row>
    <row r="9583" spans="6:17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</row>
    <row r="9584" spans="6:17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</row>
    <row r="9585" spans="6:17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</row>
    <row r="9586" spans="6:17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</row>
    <row r="9587" spans="6:17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</row>
    <row r="9588" spans="6:17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</row>
    <row r="9589" spans="6:17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</row>
    <row r="9590" spans="6:17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</row>
    <row r="9591" spans="6:17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</row>
    <row r="9592" spans="6:17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</row>
    <row r="9593" spans="6:17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</row>
    <row r="9594" spans="6:17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</row>
    <row r="9595" spans="6:17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</row>
    <row r="9596" spans="6:17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</row>
    <row r="9597" spans="6:17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</row>
    <row r="9598" spans="6:17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</row>
    <row r="9599" spans="6:17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</row>
    <row r="9600" spans="6:17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</row>
    <row r="9601" spans="6:17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</row>
    <row r="9602" spans="6:17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</row>
    <row r="9603" spans="6:17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</row>
    <row r="9604" spans="6:17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</row>
    <row r="9605" spans="6:17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</row>
    <row r="9606" spans="6:17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</row>
    <row r="9607" spans="6:17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</row>
    <row r="9608" spans="6:17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</row>
    <row r="9609" spans="6:17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</row>
    <row r="9610" spans="6:17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</row>
    <row r="9611" spans="6:17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</row>
    <row r="9612" spans="6:17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</row>
    <row r="9613" spans="6:17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</row>
    <row r="9614" spans="6:17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</row>
    <row r="9615" spans="6:17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</row>
    <row r="9616" spans="6:17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</row>
    <row r="9617" spans="6:17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</row>
    <row r="9618" spans="6:17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</row>
    <row r="9619" spans="6:17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</row>
    <row r="9620" spans="6:17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</row>
    <row r="9621" spans="6:17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</row>
    <row r="9622" spans="6:17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</row>
    <row r="9623" spans="6:17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</row>
    <row r="9624" spans="6:17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</row>
    <row r="9625" spans="6:17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</row>
    <row r="9626" spans="6:17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</row>
    <row r="9627" spans="6:17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</row>
    <row r="9628" spans="6:17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</row>
    <row r="9629" spans="6:17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</row>
    <row r="9630" spans="6:17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</row>
    <row r="9631" spans="6:17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</row>
    <row r="9632" spans="6:17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</row>
    <row r="9633" spans="6:17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</row>
    <row r="9634" spans="6:17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</row>
    <row r="9635" spans="6:17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</row>
    <row r="9636" spans="6:17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</row>
    <row r="9637" spans="6:17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</row>
    <row r="9638" spans="6:17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</row>
    <row r="9639" spans="6:17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</row>
    <row r="9640" spans="6:17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</row>
    <row r="9641" spans="6:17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</row>
    <row r="9642" spans="6:17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</row>
    <row r="9643" spans="6:17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</row>
    <row r="9644" spans="6:17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</row>
    <row r="9645" spans="6:17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</row>
    <row r="9646" spans="6:17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</row>
    <row r="9647" spans="6:17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</row>
    <row r="9648" spans="6:17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</row>
    <row r="9649" spans="6:17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</row>
    <row r="9650" spans="6:17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</row>
    <row r="9651" spans="6:17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</row>
    <row r="9652" spans="6:17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</row>
    <row r="9653" spans="6:17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</row>
    <row r="9654" spans="6:17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</row>
    <row r="9655" spans="6:17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</row>
    <row r="9656" spans="6:17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</row>
    <row r="9657" spans="6:17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</row>
    <row r="9658" spans="6:17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</row>
    <row r="9659" spans="6:17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</row>
    <row r="9660" spans="6:17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</row>
    <row r="9661" spans="6:17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</row>
    <row r="9662" spans="6:17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</row>
    <row r="9663" spans="6:17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</row>
    <row r="9664" spans="6:17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</row>
    <row r="9665" spans="6:17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</row>
    <row r="9666" spans="6:17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</row>
    <row r="9667" spans="6:17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</row>
    <row r="9668" spans="6:17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</row>
    <row r="9669" spans="6:17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</row>
    <row r="9670" spans="6:17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</row>
    <row r="9671" spans="6:17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</row>
    <row r="9672" spans="6:17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</row>
    <row r="9673" spans="6:17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</row>
    <row r="9674" spans="6:17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</row>
    <row r="9675" spans="6:17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</row>
    <row r="9676" spans="6:17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</row>
    <row r="9677" spans="6:17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</row>
    <row r="9678" spans="6:17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</row>
    <row r="9679" spans="6:17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</row>
    <row r="9680" spans="6:17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</row>
    <row r="9681" spans="6:17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</row>
    <row r="9682" spans="6:17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</row>
    <row r="9683" spans="6:17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</row>
    <row r="9684" spans="6:17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</row>
    <row r="9685" spans="6:17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</row>
    <row r="9686" spans="6:17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</row>
    <row r="9687" spans="6:17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</row>
    <row r="9688" spans="6:17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</row>
    <row r="9689" spans="6:17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</row>
    <row r="9690" spans="6:17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</row>
    <row r="9691" spans="6:17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</row>
    <row r="9692" spans="6:17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</row>
    <row r="9693" spans="6:17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</row>
    <row r="9694" spans="6:17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</row>
    <row r="9695" spans="6:17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</row>
    <row r="9696" spans="6:17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</row>
    <row r="9697" spans="6:17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</row>
    <row r="9698" spans="6:17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</row>
    <row r="9699" spans="6:17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</row>
    <row r="9700" spans="6:17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</row>
    <row r="9701" spans="6:17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</row>
    <row r="9702" spans="6:17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</row>
    <row r="9703" spans="6:17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</row>
    <row r="9704" spans="6:17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</row>
    <row r="9705" spans="6:17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</row>
    <row r="9706" spans="6:17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</row>
    <row r="9707" spans="6:17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</row>
    <row r="9708" spans="6:17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</row>
    <row r="9709" spans="6:17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</row>
    <row r="9710" spans="6:17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</row>
    <row r="9711" spans="6:17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</row>
    <row r="9712" spans="6:17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</row>
    <row r="9713" spans="6:17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</row>
    <row r="9714" spans="6:17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</row>
    <row r="9715" spans="6:17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</row>
    <row r="9716" spans="6:17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</row>
    <row r="9717" spans="6:17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</row>
    <row r="9718" spans="6:17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</row>
    <row r="9719" spans="6:17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</row>
    <row r="9720" spans="6:17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</row>
    <row r="9721" spans="6:17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</row>
    <row r="9722" spans="6:17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</row>
    <row r="9723" spans="6:17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</row>
    <row r="9724" spans="6:17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</row>
    <row r="9725" spans="6:17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</row>
    <row r="9726" spans="6:17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</row>
    <row r="9727" spans="6:17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</row>
    <row r="9728" spans="6:17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</row>
    <row r="9729" spans="6:17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</row>
    <row r="9730" spans="6:17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</row>
    <row r="9731" spans="6:17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</row>
    <row r="9732" spans="6:17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</row>
    <row r="9733" spans="6:17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</row>
    <row r="9734" spans="6:17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</row>
    <row r="9735" spans="6:17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</row>
    <row r="9736" spans="6:17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</row>
    <row r="9737" spans="6:17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</row>
    <row r="9738" spans="6:17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</row>
    <row r="9739" spans="6:17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</row>
    <row r="9740" spans="6:17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</row>
    <row r="9741" spans="6:17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</row>
    <row r="9742" spans="6:17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</row>
    <row r="9743" spans="6:17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</row>
    <row r="9744" spans="6:17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</row>
    <row r="9745" spans="6:17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</row>
    <row r="9746" spans="6:17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</row>
    <row r="9747" spans="6:17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</row>
    <row r="9748" spans="6:17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</row>
    <row r="9749" spans="6:17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</row>
    <row r="9750" spans="6:17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</row>
    <row r="9751" spans="6:17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</row>
    <row r="9752" spans="6:17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</row>
    <row r="9753" spans="6:17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</row>
    <row r="9754" spans="6:17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</row>
    <row r="9755" spans="6:17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</row>
    <row r="9756" spans="6:17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</row>
    <row r="9757" spans="6:17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</row>
    <row r="9758" spans="6:17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</row>
    <row r="9759" spans="6:17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</row>
    <row r="9760" spans="6:17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</row>
    <row r="9761" spans="6:17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</row>
    <row r="9762" spans="6:17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</row>
    <row r="9763" spans="6:17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</row>
    <row r="9764" spans="6:17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</row>
    <row r="9765" spans="6:17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</row>
    <row r="9766" spans="6:17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</row>
    <row r="9767" spans="6:17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</row>
    <row r="9768" spans="6:17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</row>
    <row r="9769" spans="6:17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</row>
    <row r="9770" spans="6:17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</row>
    <row r="9771" spans="6:17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</row>
    <row r="9772" spans="6:17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</row>
    <row r="9773" spans="6:17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</row>
    <row r="9774" spans="6:17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</row>
    <row r="9775" spans="6:17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</row>
    <row r="9776" spans="6:17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</row>
    <row r="9777" spans="6:17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</row>
    <row r="9778" spans="6:17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</row>
    <row r="9779" spans="6:17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</row>
    <row r="9780" spans="6:17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</row>
    <row r="9781" spans="6:17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</row>
    <row r="9782" spans="6:17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</row>
    <row r="9783" spans="6:17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</row>
    <row r="9784" spans="6:17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</row>
    <row r="9785" spans="6:17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</row>
    <row r="9786" spans="6:17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</row>
    <row r="9787" spans="6:17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</row>
    <row r="9788" spans="6:17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</row>
    <row r="9789" spans="6:17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</row>
    <row r="9790" spans="6:17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</row>
    <row r="9791" spans="6:17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</row>
    <row r="9792" spans="6:17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</row>
    <row r="9793" spans="6:17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</row>
    <row r="9794" spans="6:17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</row>
    <row r="9795" spans="6:17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</row>
    <row r="9796" spans="6:17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</row>
    <row r="9797" spans="6:17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</row>
    <row r="9798" spans="6:17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</row>
    <row r="9799" spans="6:17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</row>
    <row r="9800" spans="6:17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</row>
    <row r="9801" spans="6:17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</row>
    <row r="9802" spans="6:17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</row>
    <row r="9803" spans="6:17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</row>
    <row r="9804" spans="6:17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</row>
    <row r="9805" spans="6:17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</row>
    <row r="9806" spans="6:17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</row>
    <row r="9807" spans="6:17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</row>
    <row r="9808" spans="6:17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</row>
    <row r="9809" spans="6:17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</row>
    <row r="9810" spans="6:17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</row>
    <row r="9811" spans="6:17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</row>
    <row r="9812" spans="6:17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</row>
    <row r="9813" spans="6:17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</row>
    <row r="9814" spans="6:17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</row>
    <row r="9815" spans="6:17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</row>
    <row r="9816" spans="6:17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</row>
    <row r="9817" spans="6:17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</row>
    <row r="9818" spans="6:17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</row>
    <row r="9819" spans="6:17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</row>
    <row r="9820" spans="6:17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</row>
    <row r="9821" spans="6:17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</row>
    <row r="9822" spans="6:17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</row>
    <row r="9823" spans="6:17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</row>
    <row r="9824" spans="6:17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</row>
    <row r="9825" spans="6:17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</row>
    <row r="9826" spans="6:17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</row>
    <row r="9827" spans="6:17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</row>
    <row r="9828" spans="6:17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</row>
    <row r="9829" spans="6:17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</row>
    <row r="9830" spans="6:17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</row>
    <row r="9831" spans="6:17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</row>
    <row r="9832" spans="6:17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</row>
    <row r="9833" spans="6:17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</row>
    <row r="9834" spans="6:17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</row>
    <row r="9835" spans="6:17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</row>
    <row r="9836" spans="6:17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</row>
    <row r="9837" spans="6:17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</row>
    <row r="9838" spans="6:17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</row>
    <row r="9839" spans="6:17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</row>
    <row r="9840" spans="6:17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</row>
    <row r="9841" spans="6:17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</row>
    <row r="9842" spans="6:17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</row>
    <row r="9843" spans="6:17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</row>
    <row r="9844" spans="6:17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</row>
    <row r="9845" spans="6:17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</row>
    <row r="9846" spans="6:17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</row>
    <row r="9847" spans="6:17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</row>
    <row r="9848" spans="6:17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</row>
    <row r="9849" spans="6:17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</row>
    <row r="9850" spans="6:17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</row>
    <row r="9851" spans="6:17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</row>
    <row r="9852" spans="6:17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</row>
    <row r="9853" spans="6:17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</row>
    <row r="9854" spans="6:17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</row>
    <row r="9855" spans="6:17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</row>
    <row r="9856" spans="6:17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</row>
    <row r="9857" spans="6:17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</row>
    <row r="9858" spans="6:17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</row>
    <row r="9859" spans="6:17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</row>
    <row r="9860" spans="6:17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</row>
    <row r="9861" spans="6:17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</row>
    <row r="9862" spans="6:17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</row>
    <row r="9863" spans="6:17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</row>
    <row r="9864" spans="6:17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</row>
    <row r="9865" spans="6:17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</row>
    <row r="9866" spans="6:17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</row>
    <row r="9867" spans="6:17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</row>
    <row r="9868" spans="6:17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</row>
    <row r="9869" spans="6:17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</row>
    <row r="9870" spans="6:17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</row>
    <row r="9871" spans="6:17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</row>
    <row r="9872" spans="6:17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</row>
    <row r="9873" spans="6:17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</row>
    <row r="9874" spans="6:17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</row>
    <row r="9875" spans="6:17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</row>
    <row r="9876" spans="6:17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</row>
    <row r="9877" spans="6:17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</row>
    <row r="9878" spans="6:17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</row>
    <row r="9879" spans="6:17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</row>
    <row r="9880" spans="6:17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</row>
    <row r="9881" spans="6:17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</row>
    <row r="9882" spans="6:17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</row>
    <row r="9883" spans="6:17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</row>
    <row r="9884" spans="6:17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</row>
    <row r="9885" spans="6:17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</row>
    <row r="9886" spans="6:17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</row>
    <row r="9887" spans="6:17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</row>
    <row r="9888" spans="6:17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</row>
    <row r="9889" spans="6:17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</row>
    <row r="9890" spans="6:17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</row>
    <row r="9891" spans="6:17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</row>
    <row r="9892" spans="6:17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</row>
    <row r="9893" spans="6:17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</row>
    <row r="9894" spans="6:17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</row>
    <row r="9895" spans="6:17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</row>
    <row r="9896" spans="6:17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</row>
    <row r="9897" spans="6:17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</row>
    <row r="9898" spans="6:17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</row>
    <row r="9899" spans="6:17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</row>
    <row r="9900" spans="6:17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</row>
    <row r="9901" spans="6:17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</row>
    <row r="9902" spans="6:17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</row>
    <row r="9903" spans="6:17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</row>
    <row r="9904" spans="6:17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</row>
    <row r="9905" spans="6:17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</row>
    <row r="9906" spans="6:17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</row>
    <row r="9907" spans="6:17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</row>
    <row r="9908" spans="6:17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</row>
    <row r="9909" spans="6:17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</row>
    <row r="9910" spans="6:17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</row>
    <row r="9911" spans="6:17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</row>
    <row r="9912" spans="6:17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</row>
    <row r="9913" spans="6:17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</row>
    <row r="9914" spans="6:17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</row>
    <row r="9915" spans="6:17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</row>
    <row r="9916" spans="6:17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</row>
    <row r="9917" spans="6:17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</row>
    <row r="9918" spans="6:17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</row>
    <row r="9919" spans="6:17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</row>
    <row r="9920" spans="6:17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</row>
    <row r="9921" spans="6:17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</row>
    <row r="9922" spans="6:17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</row>
    <row r="9923" spans="6:17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</row>
    <row r="9924" spans="6:17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</row>
    <row r="9925" spans="6:17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</row>
    <row r="9926" spans="6:17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</row>
    <row r="9927" spans="6:17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</row>
    <row r="9928" spans="6:17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</row>
    <row r="9929" spans="6:17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</row>
    <row r="9930" spans="6:17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</row>
    <row r="9931" spans="6:17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</row>
    <row r="9932" spans="6:17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</row>
    <row r="9933" spans="6:17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</row>
    <row r="9934" spans="6:17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</row>
    <row r="9935" spans="6:17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</row>
    <row r="9936" spans="6:17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</row>
    <row r="9937" spans="6:17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</row>
    <row r="9938" spans="6:17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</row>
    <row r="9939" spans="6:17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</row>
    <row r="9940" spans="6:17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</row>
    <row r="9941" spans="6:17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</row>
    <row r="9942" spans="6:17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</row>
    <row r="9943" spans="6:17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</row>
    <row r="9944" spans="6:17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</row>
    <row r="9945" spans="6:17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</row>
    <row r="9946" spans="6:17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</row>
    <row r="9947" spans="6:17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</row>
    <row r="9948" spans="6:17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</row>
    <row r="9949" spans="6:17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</row>
    <row r="9950" spans="6:17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</row>
    <row r="9951" spans="6:17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</row>
    <row r="9952" spans="6:17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</row>
    <row r="9953" spans="6:17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</row>
    <row r="9954" spans="6:17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</row>
    <row r="9955" spans="6:17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</row>
    <row r="9956" spans="6:17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</row>
    <row r="9957" spans="6:17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</row>
    <row r="9958" spans="6:17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</row>
    <row r="9959" spans="6:17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</row>
    <row r="9960" spans="6:17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</row>
    <row r="9961" spans="6:17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</row>
    <row r="9962" spans="6:17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</row>
    <row r="9963" spans="6:17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</row>
    <row r="9964" spans="6:17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</row>
    <row r="9965" spans="6:17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</row>
    <row r="9966" spans="6:17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</row>
    <row r="9967" spans="6:17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</row>
    <row r="9968" spans="6:17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</row>
    <row r="9969" spans="6:17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</row>
    <row r="9970" spans="6:17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</row>
    <row r="9971" spans="6:17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</row>
    <row r="9972" spans="6:17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</row>
    <row r="9973" spans="6:17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</row>
    <row r="9974" spans="6:17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</row>
    <row r="9975" spans="6:17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</row>
    <row r="9976" spans="6:17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</row>
    <row r="9977" spans="6:17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</row>
    <row r="9978" spans="6:17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</row>
    <row r="9979" spans="6:17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</row>
    <row r="9980" spans="6:17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</row>
    <row r="9981" spans="6:17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</row>
    <row r="9982" spans="6:17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</row>
    <row r="9983" spans="6:17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</row>
    <row r="9984" spans="6:17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</row>
    <row r="9985" spans="6:17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</row>
    <row r="9986" spans="6:17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</row>
    <row r="9987" spans="6:17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</row>
    <row r="9988" spans="6:17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</row>
    <row r="9989" spans="6:17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</row>
    <row r="9990" spans="6:17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</row>
    <row r="9991" spans="6:17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</row>
    <row r="9992" spans="6:17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</row>
    <row r="9993" spans="6:17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</row>
    <row r="9994" spans="6:17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</row>
    <row r="9995" spans="6:17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</row>
    <row r="9996" spans="6:17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</row>
    <row r="9997" spans="6:17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</row>
    <row r="9998" spans="6:17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</row>
    <row r="9999" spans="6:17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</row>
    <row r="10000" spans="6:17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</row>
    <row r="10001" spans="6:17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</row>
    <row r="10002" spans="6:17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</row>
    <row r="10003" spans="6:17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</row>
    <row r="10004" spans="6:17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</row>
    <row r="10005" spans="6:17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</row>
    <row r="10006" spans="6:17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</row>
    <row r="10007" spans="6:17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</row>
    <row r="10008" spans="6:17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</row>
    <row r="10009" spans="6:17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</row>
    <row r="10010" spans="6:17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</row>
    <row r="10011" spans="6:17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</row>
    <row r="10012" spans="6:17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</row>
    <row r="10013" spans="6:17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</row>
    <row r="10014" spans="6:17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</row>
    <row r="10015" spans="6:17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</row>
    <row r="10016" spans="6:17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</row>
    <row r="10017" spans="6:17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</row>
    <row r="10018" spans="6:17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</row>
    <row r="10019" spans="6:17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</row>
    <row r="10020" spans="6:17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</row>
    <row r="10021" spans="6:17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</row>
    <row r="10022" spans="6:17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</row>
    <row r="10023" spans="6:17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</row>
    <row r="10024" spans="6:17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</row>
    <row r="10025" spans="6:17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</row>
    <row r="10026" spans="6:17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</row>
    <row r="10027" spans="6:17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</row>
    <row r="10028" spans="6:17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</row>
    <row r="10029" spans="6:17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</row>
    <row r="10030" spans="6:17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</row>
    <row r="10031" spans="6:17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</row>
    <row r="10032" spans="6:17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</row>
    <row r="10033" spans="6:17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</row>
    <row r="10034" spans="6:17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</row>
    <row r="10035" spans="6:17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</row>
    <row r="10036" spans="6:17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</row>
    <row r="10037" spans="6:17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</row>
    <row r="10038" spans="6:17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</row>
    <row r="10039" spans="6:17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</row>
    <row r="10040" spans="6:17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</row>
    <row r="10041" spans="6:17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</row>
    <row r="10042" spans="6:17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</row>
    <row r="10043" spans="6:17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</row>
    <row r="10044" spans="6:17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</row>
    <row r="10045" spans="6:17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</row>
    <row r="10046" spans="6:17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</row>
    <row r="10047" spans="6:17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</row>
    <row r="10048" spans="6:17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</row>
    <row r="10049" spans="6:17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</row>
    <row r="10050" spans="6:17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</row>
    <row r="10051" spans="6:17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</row>
    <row r="10052" spans="6:17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</row>
    <row r="10053" spans="6:17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</row>
    <row r="10054" spans="6:17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</row>
    <row r="10055" spans="6:17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</row>
    <row r="10056" spans="6:17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</row>
    <row r="10057" spans="6:17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</row>
    <row r="10058" spans="6:17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</row>
    <row r="10059" spans="6:17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</row>
    <row r="10060" spans="6:17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</row>
    <row r="10061" spans="6:17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</row>
    <row r="10062" spans="6:17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</row>
    <row r="10063" spans="6:17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</row>
    <row r="10064" spans="6:17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</row>
    <row r="10065" spans="6:17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</row>
    <row r="10066" spans="6:17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</row>
    <row r="10067" spans="6:17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</row>
    <row r="10068" spans="6:17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</row>
    <row r="10069" spans="6:17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</row>
    <row r="10070" spans="6:17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</row>
    <row r="10071" spans="6:17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</row>
    <row r="10072" spans="6:17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</row>
    <row r="10073" spans="6:17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</row>
    <row r="10074" spans="6:17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</row>
    <row r="10075" spans="6:17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</row>
    <row r="10076" spans="6:17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</row>
    <row r="10077" spans="6:17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</row>
    <row r="10078" spans="6:17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</row>
    <row r="10079" spans="6:17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</row>
    <row r="10080" spans="6:17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</row>
    <row r="10081" spans="6:17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</row>
    <row r="10082" spans="6:17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</row>
    <row r="10083" spans="6:17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</row>
    <row r="10084" spans="6:17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</row>
    <row r="10085" spans="6:17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</row>
    <row r="10086" spans="6:17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</row>
    <row r="10087" spans="6:17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</row>
    <row r="10088" spans="6:17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</row>
    <row r="10089" spans="6:17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</row>
    <row r="10090" spans="6:17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</row>
    <row r="10091" spans="6:17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</row>
    <row r="10092" spans="6:17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</row>
    <row r="10093" spans="6:17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</row>
    <row r="10094" spans="6:17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</row>
    <row r="10095" spans="6:17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</row>
    <row r="10096" spans="6:17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</row>
    <row r="10097" spans="6:17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</row>
    <row r="10098" spans="6:17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</row>
    <row r="10099" spans="6:17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</row>
    <row r="10100" spans="6:17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</row>
    <row r="10101" spans="6:17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</row>
    <row r="10102" spans="6:17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</row>
    <row r="10103" spans="6:17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</row>
    <row r="10104" spans="6:17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</row>
    <row r="10105" spans="6:17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</row>
    <row r="10106" spans="6:17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</row>
    <row r="10107" spans="6:17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</row>
    <row r="10108" spans="6:17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</row>
    <row r="10109" spans="6:17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</row>
    <row r="10110" spans="6:17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</row>
    <row r="10111" spans="6:17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</row>
    <row r="10112" spans="6:17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</row>
    <row r="10113" spans="6:17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</row>
    <row r="10114" spans="6:17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</row>
    <row r="10115" spans="6:17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</row>
    <row r="10116" spans="6:17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</row>
    <row r="10117" spans="6:17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</row>
    <row r="10118" spans="6:17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</row>
    <row r="10119" spans="6:17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</row>
    <row r="10120" spans="6:17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</row>
    <row r="10121" spans="6:17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</row>
    <row r="10122" spans="6:17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</row>
    <row r="10123" spans="6:17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</row>
    <row r="10124" spans="6:17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</row>
    <row r="10125" spans="6:17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</row>
    <row r="10126" spans="6:17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</row>
    <row r="10127" spans="6:17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</row>
    <row r="10128" spans="6:17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</row>
    <row r="10129" spans="6:17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</row>
    <row r="10130" spans="6:17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</row>
    <row r="10131" spans="6:17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</row>
    <row r="10132" spans="6:17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</row>
    <row r="10133" spans="6:17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</row>
    <row r="10134" spans="6:17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</row>
    <row r="10135" spans="6:17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</row>
    <row r="10136" spans="6:17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</row>
    <row r="10137" spans="6:17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</row>
    <row r="10138" spans="6:17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</row>
    <row r="10139" spans="6:17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</row>
    <row r="10140" spans="6:17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</row>
    <row r="10141" spans="6:17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</row>
    <row r="10142" spans="6:17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</row>
    <row r="10143" spans="6:17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</row>
    <row r="10144" spans="6:17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</row>
    <row r="10145" spans="6:17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</row>
    <row r="10146" spans="6:17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</row>
    <row r="10147" spans="6:17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</row>
    <row r="10148" spans="6:17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</row>
    <row r="10149" spans="6:17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</row>
    <row r="10150" spans="6:17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</row>
    <row r="10151" spans="6:17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</row>
    <row r="10152" spans="6:17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</row>
    <row r="10153" spans="6:17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</row>
    <row r="10154" spans="6:17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</row>
    <row r="10155" spans="6:17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</row>
    <row r="10156" spans="6:17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</row>
    <row r="10157" spans="6:17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</row>
    <row r="10158" spans="6:17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</row>
    <row r="10159" spans="6:17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</row>
    <row r="10160" spans="6:17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</row>
    <row r="10161" spans="6:17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</row>
    <row r="10162" spans="6:17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</row>
    <row r="10163" spans="6:17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</row>
    <row r="10164" spans="6:17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</row>
    <row r="10165" spans="6:17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</row>
    <row r="10166" spans="6:17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</row>
    <row r="10167" spans="6:17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</row>
    <row r="10168" spans="6:17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</row>
    <row r="10169" spans="6:17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</row>
    <row r="10170" spans="6:17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</row>
    <row r="10171" spans="6:17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</row>
    <row r="10172" spans="6:17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</row>
    <row r="10173" spans="6:17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</row>
    <row r="10174" spans="6:17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</row>
    <row r="10175" spans="6:17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</row>
    <row r="10176" spans="6:17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</row>
    <row r="10177" spans="6:17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</row>
    <row r="10178" spans="6:17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</row>
    <row r="10179" spans="6:17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</row>
    <row r="10180" spans="6:17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</row>
    <row r="10181" spans="6:17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</row>
    <row r="10182" spans="6:17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</row>
    <row r="10183" spans="6:17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</row>
    <row r="10184" spans="6:17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</row>
    <row r="10185" spans="6:17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</row>
    <row r="10186" spans="6:17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</row>
    <row r="10187" spans="6:17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</row>
    <row r="10188" spans="6:17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</row>
    <row r="10189" spans="6:17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</row>
    <row r="10190" spans="6:17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</row>
    <row r="10191" spans="6:17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</row>
    <row r="10192" spans="6:17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</row>
    <row r="10193" spans="6:17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</row>
    <row r="10194" spans="6:17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</row>
    <row r="10195" spans="6:17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</row>
    <row r="10196" spans="6:17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</row>
    <row r="10197" spans="6:17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</row>
    <row r="10198" spans="6:17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</row>
    <row r="10199" spans="6:17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</row>
    <row r="10200" spans="6:17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</row>
    <row r="10201" spans="6:17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</row>
    <row r="10202" spans="6:17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</row>
    <row r="10203" spans="6:17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</row>
    <row r="10204" spans="6:17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</row>
    <row r="10205" spans="6:17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</row>
    <row r="10206" spans="6:17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</row>
    <row r="10207" spans="6:17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</row>
    <row r="10208" spans="6:17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</row>
    <row r="10209" spans="6:17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</row>
    <row r="10210" spans="6:17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</row>
    <row r="10211" spans="6:17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</row>
    <row r="10212" spans="6:17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</row>
    <row r="10213" spans="6:17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</row>
    <row r="10214" spans="6:17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</row>
    <row r="10215" spans="6:17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</row>
    <row r="10216" spans="6:17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</row>
    <row r="10217" spans="6:17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</row>
    <row r="10218" spans="6:17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</row>
    <row r="10219" spans="6:17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</row>
    <row r="10220" spans="6:17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</row>
    <row r="10221" spans="6:17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</row>
    <row r="10222" spans="6:17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</row>
    <row r="10223" spans="6:17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</row>
    <row r="10224" spans="6:17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</row>
    <row r="10225" spans="6:17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</row>
    <row r="10226" spans="6:17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</row>
    <row r="10227" spans="6:17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</row>
    <row r="10228" spans="6:17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</row>
    <row r="10229" spans="6:17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</row>
    <row r="10230" spans="6:17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</row>
    <row r="10231" spans="6:17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</row>
    <row r="10232" spans="6:17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</row>
    <row r="10233" spans="6:17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</row>
    <row r="10234" spans="6:17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</row>
    <row r="10235" spans="6:17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</row>
    <row r="10236" spans="6:17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</row>
    <row r="10237" spans="6:17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</row>
    <row r="10238" spans="6:17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</row>
    <row r="10239" spans="6:17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</row>
    <row r="10240" spans="6:17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</row>
    <row r="10241" spans="6:17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</row>
    <row r="10242" spans="6:17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</row>
    <row r="10243" spans="6:17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</row>
    <row r="10244" spans="6:17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</row>
    <row r="10245" spans="6:17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</row>
    <row r="10246" spans="6:17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</row>
    <row r="10247" spans="6:17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</row>
    <row r="10248" spans="6:17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</row>
    <row r="10249" spans="6:17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</row>
    <row r="10250" spans="6:17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</row>
    <row r="10251" spans="6:17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</row>
    <row r="10252" spans="6:17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</row>
    <row r="10253" spans="6:17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</row>
    <row r="10254" spans="6:17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</row>
    <row r="10255" spans="6:17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</row>
    <row r="10256" spans="6:17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</row>
    <row r="10257" spans="6:17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</row>
    <row r="10258" spans="6:17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</row>
    <row r="10259" spans="6:17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</row>
    <row r="10260" spans="6:17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</row>
    <row r="10261" spans="6:17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</row>
    <row r="10262" spans="6:17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</row>
    <row r="10263" spans="6:17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</row>
    <row r="10264" spans="6:17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</row>
    <row r="10265" spans="6:17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</row>
    <row r="10266" spans="6:17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</row>
    <row r="10267" spans="6:17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</row>
    <row r="10268" spans="6:17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</row>
    <row r="10269" spans="6:17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</row>
    <row r="10270" spans="6:17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</row>
    <row r="10271" spans="6:17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</row>
    <row r="10272" spans="6:17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</row>
    <row r="10273" spans="6:17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</row>
    <row r="10274" spans="6:17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</row>
    <row r="10275" spans="6:17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</row>
    <row r="10276" spans="6:17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</row>
    <row r="10277" spans="6:17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</row>
    <row r="10278" spans="6:17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</row>
    <row r="10279" spans="6:17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</row>
    <row r="10280" spans="6:17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</row>
    <row r="10281" spans="6:17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</row>
    <row r="10282" spans="6:17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</row>
    <row r="10283" spans="6:17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</row>
    <row r="10284" spans="6:17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</row>
    <row r="10285" spans="6:17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</row>
    <row r="10286" spans="6:17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</row>
    <row r="10287" spans="6:17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</row>
    <row r="10288" spans="6:17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</row>
    <row r="10289" spans="6:17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</row>
    <row r="10290" spans="6:17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</row>
    <row r="10291" spans="6:17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</row>
    <row r="10292" spans="6:17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</row>
    <row r="10293" spans="6:17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</row>
    <row r="10294" spans="6:17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</row>
    <row r="10295" spans="6:17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</row>
    <row r="10296" spans="6:17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</row>
    <row r="10297" spans="6:17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</row>
    <row r="10298" spans="6:17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</row>
    <row r="10299" spans="6:17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</row>
    <row r="10300" spans="6:17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</row>
    <row r="10301" spans="6:17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</row>
    <row r="10302" spans="6:17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</row>
    <row r="10303" spans="6:17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</row>
    <row r="10304" spans="6:17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</row>
    <row r="10305" spans="6:17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</row>
    <row r="10306" spans="6:17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</row>
    <row r="10307" spans="6:17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</row>
    <row r="10308" spans="6:17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</row>
    <row r="10309" spans="6:17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</row>
    <row r="10310" spans="6:17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</row>
    <row r="10311" spans="6:17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</row>
    <row r="10312" spans="6:17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</row>
    <row r="10313" spans="6:17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</row>
    <row r="10314" spans="6:17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</row>
    <row r="10315" spans="6:17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</row>
    <row r="10316" spans="6:17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</row>
    <row r="10317" spans="6:17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</row>
    <row r="10318" spans="6:17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</row>
    <row r="10319" spans="6:17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</row>
    <row r="10320" spans="6:17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</row>
    <row r="10321" spans="6:17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</row>
    <row r="10322" spans="6:17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</row>
    <row r="10323" spans="6:17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</row>
    <row r="10324" spans="6:17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</row>
    <row r="10325" spans="6:17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</row>
    <row r="10326" spans="6:17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</row>
    <row r="10327" spans="6:17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</row>
    <row r="10328" spans="6:17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</row>
    <row r="10329" spans="6:17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</row>
    <row r="10330" spans="6:17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</row>
    <row r="10331" spans="6:17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</row>
    <row r="10332" spans="6:17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</row>
    <row r="10333" spans="6:17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</row>
    <row r="10334" spans="6:17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</row>
    <row r="10335" spans="6:17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</row>
    <row r="10336" spans="6:17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  <c r="O10336" s="34"/>
      <c r="P10336" s="34"/>
      <c r="Q10336" s="34"/>
    </row>
    <row r="10337" spans="6:17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  <c r="O10337" s="34"/>
      <c r="P10337" s="34"/>
      <c r="Q10337" s="34"/>
    </row>
    <row r="10338" spans="6:17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  <c r="O10338" s="34"/>
      <c r="P10338" s="34"/>
      <c r="Q10338" s="34"/>
    </row>
    <row r="10339" spans="6:17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  <c r="O10339" s="34"/>
      <c r="P10339" s="34"/>
      <c r="Q10339" s="34"/>
    </row>
    <row r="10340" spans="6:17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  <c r="O10340" s="34"/>
      <c r="P10340" s="34"/>
      <c r="Q10340" s="34"/>
    </row>
    <row r="10341" spans="6:17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  <c r="O10341" s="34"/>
      <c r="P10341" s="34"/>
      <c r="Q10341" s="34"/>
    </row>
    <row r="10342" spans="6:17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  <c r="O10342" s="34"/>
      <c r="P10342" s="34"/>
      <c r="Q10342" s="34"/>
    </row>
    <row r="10343" spans="6:17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  <c r="O10343" s="34"/>
      <c r="P10343" s="34"/>
      <c r="Q10343" s="34"/>
    </row>
    <row r="10344" spans="6:17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  <c r="O10344" s="34"/>
      <c r="P10344" s="34"/>
      <c r="Q10344" s="34"/>
    </row>
    <row r="10345" spans="6:17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  <c r="O10345" s="34"/>
      <c r="P10345" s="34"/>
      <c r="Q10345" s="34"/>
    </row>
    <row r="10346" spans="6:17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  <c r="O10346" s="34"/>
      <c r="P10346" s="34"/>
      <c r="Q10346" s="34"/>
    </row>
    <row r="10347" spans="6:17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  <c r="O10347" s="34"/>
      <c r="P10347" s="34"/>
      <c r="Q10347" s="34"/>
    </row>
    <row r="10348" spans="6:17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  <c r="O10348" s="34"/>
      <c r="P10348" s="34"/>
      <c r="Q10348" s="34"/>
    </row>
    <row r="10349" spans="6:17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  <c r="O10349" s="34"/>
      <c r="P10349" s="34"/>
      <c r="Q10349" s="34"/>
    </row>
    <row r="10350" spans="6:17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  <c r="O10350" s="34"/>
      <c r="P10350" s="34"/>
      <c r="Q10350" s="34"/>
    </row>
    <row r="10351" spans="6:17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  <c r="O10351" s="34"/>
      <c r="P10351" s="34"/>
      <c r="Q10351" s="34"/>
    </row>
    <row r="10352" spans="6:17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  <c r="O10352" s="34"/>
      <c r="P10352" s="34"/>
      <c r="Q10352" s="34"/>
    </row>
    <row r="10353" spans="6:17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  <c r="O10353" s="34"/>
      <c r="P10353" s="34"/>
      <c r="Q10353" s="34"/>
    </row>
    <row r="10354" spans="6:17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  <c r="O10354" s="34"/>
      <c r="P10354" s="34"/>
      <c r="Q10354" s="34"/>
    </row>
    <row r="10355" spans="6:17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  <c r="O10355" s="34"/>
      <c r="P10355" s="34"/>
      <c r="Q10355" s="34"/>
    </row>
    <row r="10356" spans="6:17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  <c r="O10356" s="34"/>
      <c r="P10356" s="34"/>
      <c r="Q10356" s="34"/>
    </row>
    <row r="10357" spans="6:17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  <c r="O10357" s="34"/>
      <c r="P10357" s="34"/>
      <c r="Q10357" s="34"/>
    </row>
    <row r="10358" spans="6:17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  <c r="O10358" s="34"/>
      <c r="P10358" s="34"/>
      <c r="Q10358" s="34"/>
    </row>
    <row r="10359" spans="6:17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  <c r="O10359" s="34"/>
      <c r="P10359" s="34"/>
      <c r="Q10359" s="34"/>
    </row>
    <row r="10360" spans="6:17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  <c r="O10360" s="34"/>
      <c r="P10360" s="34"/>
      <c r="Q10360" s="34"/>
    </row>
    <row r="10361" spans="6:17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  <c r="O10361" s="34"/>
      <c r="P10361" s="34"/>
      <c r="Q10361" s="34"/>
    </row>
    <row r="10362" spans="6:17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  <c r="O10362" s="34"/>
      <c r="P10362" s="34"/>
      <c r="Q10362" s="34"/>
    </row>
    <row r="10363" spans="6:17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  <c r="O10363" s="34"/>
      <c r="P10363" s="34"/>
      <c r="Q10363" s="34"/>
    </row>
    <row r="10364" spans="6:17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  <c r="O10364" s="34"/>
      <c r="P10364" s="34"/>
      <c r="Q10364" s="34"/>
    </row>
    <row r="10365" spans="6:17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  <c r="O10365" s="34"/>
      <c r="P10365" s="34"/>
      <c r="Q10365" s="34"/>
    </row>
    <row r="10366" spans="6:17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  <c r="O10366" s="34"/>
      <c r="P10366" s="34"/>
      <c r="Q10366" s="34"/>
    </row>
    <row r="10367" spans="6:17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  <c r="O10367" s="34"/>
      <c r="P10367" s="34"/>
      <c r="Q10367" s="34"/>
    </row>
    <row r="10368" spans="6:17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  <c r="O10368" s="34"/>
      <c r="P10368" s="34"/>
      <c r="Q10368" s="34"/>
    </row>
    <row r="10369" spans="6:17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  <c r="O10369" s="34"/>
      <c r="P10369" s="34"/>
      <c r="Q10369" s="34"/>
    </row>
    <row r="10370" spans="6:17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  <c r="O10370" s="34"/>
      <c r="P10370" s="34"/>
      <c r="Q10370" s="34"/>
    </row>
    <row r="10371" spans="6:17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  <c r="O10371" s="34"/>
      <c r="P10371" s="34"/>
      <c r="Q10371" s="34"/>
    </row>
    <row r="10372" spans="6:17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  <c r="O10372" s="34"/>
      <c r="P10372" s="34"/>
      <c r="Q10372" s="34"/>
    </row>
    <row r="10373" spans="6:17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  <c r="O10373" s="34"/>
      <c r="P10373" s="34"/>
      <c r="Q10373" s="34"/>
    </row>
    <row r="10374" spans="6:17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  <c r="O10374" s="34"/>
      <c r="P10374" s="34"/>
      <c r="Q10374" s="34"/>
    </row>
    <row r="10375" spans="6:17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  <c r="O10375" s="34"/>
      <c r="P10375" s="34"/>
      <c r="Q10375" s="34"/>
    </row>
    <row r="10376" spans="6:17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  <c r="O10376" s="34"/>
      <c r="P10376" s="34"/>
      <c r="Q10376" s="34"/>
    </row>
    <row r="10377" spans="6:17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  <c r="O10377" s="34"/>
      <c r="P10377" s="34"/>
      <c r="Q10377" s="34"/>
    </row>
    <row r="10378" spans="6:17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  <c r="O10378" s="34"/>
      <c r="P10378" s="34"/>
      <c r="Q10378" s="34"/>
    </row>
    <row r="10379" spans="6:17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  <c r="O10379" s="34"/>
      <c r="P10379" s="34"/>
      <c r="Q10379" s="34"/>
    </row>
    <row r="10380" spans="6:17" x14ac:dyDescent="0.25"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4"/>
      <c r="P10380" s="34"/>
      <c r="Q10380" s="34"/>
    </row>
    <row r="10381" spans="6:17" x14ac:dyDescent="0.25"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4"/>
      <c r="P10381" s="34"/>
      <c r="Q10381" s="34"/>
    </row>
    <row r="10382" spans="6:17" x14ac:dyDescent="0.25"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4"/>
      <c r="P10382" s="34"/>
      <c r="Q10382" s="34"/>
    </row>
    <row r="10383" spans="6:17" x14ac:dyDescent="0.25"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4"/>
      <c r="P10383" s="34"/>
      <c r="Q10383" s="34"/>
    </row>
    <row r="10384" spans="6:17" x14ac:dyDescent="0.25"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4"/>
      <c r="P10384" s="34"/>
      <c r="Q10384" s="34"/>
    </row>
    <row r="10385" spans="6:17" x14ac:dyDescent="0.25"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4"/>
      <c r="P10385" s="34"/>
      <c r="Q10385" s="34"/>
    </row>
    <row r="10386" spans="6:17" x14ac:dyDescent="0.25"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4"/>
      <c r="P10386" s="34"/>
      <c r="Q10386" s="34"/>
    </row>
    <row r="10387" spans="6:17" x14ac:dyDescent="0.25">
      <c r="F10387" s="34"/>
      <c r="G10387" s="34"/>
      <c r="H10387" s="34"/>
      <c r="I10387" s="34"/>
      <c r="J10387" s="34"/>
      <c r="K10387" s="34"/>
      <c r="L10387" s="34"/>
      <c r="M10387" s="34"/>
      <c r="N10387" s="34"/>
    </row>
    <row r="10388" spans="6:17" x14ac:dyDescent="0.25">
      <c r="F10388" s="34"/>
      <c r="G10388" s="34"/>
      <c r="H10388" s="34"/>
      <c r="I10388" s="34"/>
      <c r="J10388" s="34"/>
      <c r="K10388" s="34"/>
      <c r="L10388" s="34"/>
      <c r="M10388" s="34"/>
      <c r="N10388" s="34"/>
    </row>
    <row r="10389" spans="6:17" x14ac:dyDescent="0.25">
      <c r="F10389" s="34"/>
      <c r="G10389" s="34"/>
      <c r="H10389" s="34"/>
      <c r="I10389" s="34"/>
      <c r="J10389" s="34"/>
      <c r="K10389" s="34"/>
      <c r="L10389" s="34"/>
      <c r="M10389" s="34"/>
      <c r="N10389" s="34"/>
    </row>
    <row r="10390" spans="6:17" x14ac:dyDescent="0.25">
      <c r="F10390" s="34"/>
      <c r="G10390" s="34"/>
      <c r="H10390" s="34"/>
      <c r="I10390" s="34"/>
      <c r="J10390" s="34"/>
      <c r="K10390" s="34"/>
      <c r="L10390" s="34"/>
      <c r="M10390" s="34"/>
      <c r="N10390" s="34"/>
    </row>
    <row r="10391" spans="6:17" x14ac:dyDescent="0.25">
      <c r="F10391" s="34"/>
      <c r="G10391" s="34"/>
      <c r="H10391" s="34"/>
      <c r="I10391" s="34"/>
      <c r="J10391" s="34"/>
      <c r="K10391" s="34"/>
      <c r="L10391" s="34"/>
      <c r="M10391" s="34"/>
      <c r="N10391" s="34"/>
    </row>
    <row r="10392" spans="6:17" x14ac:dyDescent="0.25">
      <c r="F10392" s="34"/>
      <c r="G10392" s="34"/>
      <c r="H10392" s="34"/>
      <c r="I10392" s="34"/>
      <c r="J10392" s="34"/>
      <c r="K10392" s="34"/>
      <c r="L10392" s="34"/>
      <c r="M10392" s="34"/>
      <c r="N10392" s="34"/>
    </row>
    <row r="10393" spans="6:17" x14ac:dyDescent="0.25">
      <c r="F10393" s="34"/>
      <c r="G10393" s="34"/>
      <c r="H10393" s="34"/>
      <c r="I10393" s="34"/>
      <c r="J10393" s="34"/>
      <c r="K10393" s="34"/>
      <c r="L10393" s="34"/>
      <c r="M10393" s="34"/>
      <c r="N10393" s="34"/>
    </row>
    <row r="10394" spans="6:17" x14ac:dyDescent="0.25">
      <c r="F10394" s="34"/>
      <c r="G10394" s="34"/>
      <c r="H10394" s="34"/>
      <c r="I10394" s="34"/>
      <c r="J10394" s="34"/>
      <c r="K10394" s="34"/>
      <c r="L10394" s="34"/>
      <c r="M10394" s="34"/>
      <c r="N10394" s="34"/>
    </row>
    <row r="10395" spans="6:17" x14ac:dyDescent="0.25">
      <c r="F10395" s="34"/>
      <c r="G10395" s="34"/>
      <c r="H10395" s="34"/>
      <c r="I10395" s="34"/>
      <c r="J10395" s="34"/>
      <c r="K10395" s="34"/>
      <c r="L10395" s="34"/>
      <c r="M10395" s="34"/>
      <c r="N10395" s="34"/>
    </row>
    <row r="10396" spans="6:17" x14ac:dyDescent="0.25">
      <c r="F10396" s="34"/>
      <c r="G10396" s="34"/>
      <c r="H10396" s="34"/>
      <c r="I10396" s="34"/>
      <c r="J10396" s="34"/>
      <c r="K10396" s="34"/>
      <c r="L10396" s="34"/>
      <c r="M10396" s="34"/>
      <c r="N10396" s="34"/>
    </row>
    <row r="10397" spans="6:17" x14ac:dyDescent="0.25">
      <c r="F10397" s="34"/>
      <c r="G10397" s="34"/>
      <c r="H10397" s="34"/>
      <c r="I10397" s="34"/>
      <c r="J10397" s="34"/>
      <c r="K10397" s="34"/>
      <c r="L10397" s="34"/>
      <c r="M10397" s="34"/>
      <c r="N10397" s="34"/>
    </row>
    <row r="10398" spans="6:17" x14ac:dyDescent="0.25">
      <c r="F10398" s="34"/>
      <c r="G10398" s="34"/>
      <c r="H10398" s="34"/>
      <c r="I10398" s="34"/>
      <c r="J10398" s="34"/>
      <c r="K10398" s="34"/>
      <c r="L10398" s="34"/>
      <c r="M10398" s="34"/>
      <c r="N10398" s="34"/>
    </row>
    <row r="10399" spans="6:17" x14ac:dyDescent="0.25">
      <c r="F10399" s="34"/>
      <c r="G10399" s="34"/>
      <c r="H10399" s="34"/>
      <c r="I10399" s="34"/>
      <c r="J10399" s="34"/>
      <c r="K10399" s="34"/>
      <c r="L10399" s="34"/>
      <c r="M10399" s="34"/>
      <c r="N10399" s="34"/>
    </row>
    <row r="10400" spans="6:17" x14ac:dyDescent="0.25">
      <c r="F10400" s="34"/>
      <c r="G10400" s="34"/>
      <c r="H10400" s="34"/>
      <c r="I10400" s="34"/>
      <c r="J10400" s="34"/>
      <c r="K10400" s="34"/>
      <c r="L10400" s="34"/>
      <c r="M10400" s="34"/>
      <c r="N10400" s="34"/>
    </row>
    <row r="10401" spans="6:14" x14ac:dyDescent="0.25">
      <c r="F10401" s="34"/>
      <c r="G10401" s="34"/>
      <c r="H10401" s="34"/>
      <c r="I10401" s="34"/>
      <c r="J10401" s="34"/>
      <c r="K10401" s="34"/>
      <c r="L10401" s="34"/>
      <c r="M10401" s="34"/>
      <c r="N10401" s="34"/>
    </row>
    <row r="10402" spans="6:14" x14ac:dyDescent="0.25">
      <c r="F10402" s="34"/>
      <c r="G10402" s="34"/>
      <c r="H10402" s="34"/>
      <c r="I10402" s="34"/>
      <c r="J10402" s="34"/>
      <c r="K10402" s="34"/>
      <c r="L10402" s="34"/>
      <c r="M10402" s="34"/>
      <c r="N10402" s="34"/>
    </row>
    <row r="10403" spans="6:14" x14ac:dyDescent="0.25">
      <c r="F10403" s="34"/>
      <c r="G10403" s="34"/>
      <c r="H10403" s="34"/>
      <c r="I10403" s="34"/>
      <c r="J10403" s="34"/>
      <c r="K10403" s="34"/>
      <c r="L10403" s="34"/>
      <c r="M10403" s="34"/>
      <c r="N10403" s="34"/>
    </row>
    <row r="10404" spans="6:14" x14ac:dyDescent="0.25">
      <c r="F10404" s="34"/>
      <c r="G10404" s="34"/>
      <c r="H10404" s="34"/>
      <c r="I10404" s="34"/>
      <c r="J10404" s="34"/>
      <c r="K10404" s="34"/>
      <c r="L10404" s="34"/>
      <c r="M10404" s="34"/>
      <c r="N10404" s="34"/>
    </row>
    <row r="10405" spans="6:14" x14ac:dyDescent="0.25">
      <c r="F10405" s="34"/>
      <c r="G10405" s="34"/>
      <c r="H10405" s="34"/>
      <c r="I10405" s="34"/>
      <c r="J10405" s="34"/>
      <c r="K10405" s="34"/>
      <c r="L10405" s="34"/>
      <c r="M10405" s="34"/>
      <c r="N10405" s="34"/>
    </row>
    <row r="10406" spans="6:14" x14ac:dyDescent="0.25">
      <c r="F10406" s="34"/>
      <c r="G10406" s="34"/>
      <c r="H10406" s="34"/>
      <c r="I10406" s="34"/>
      <c r="J10406" s="34"/>
      <c r="K10406" s="34"/>
      <c r="L10406" s="34"/>
      <c r="M10406" s="34"/>
      <c r="N10406" s="34"/>
    </row>
    <row r="10407" spans="6:14" x14ac:dyDescent="0.25">
      <c r="F10407" s="34"/>
      <c r="G10407" s="34"/>
      <c r="H10407" s="34"/>
      <c r="I10407" s="34"/>
      <c r="J10407" s="34"/>
      <c r="K10407" s="34"/>
      <c r="L10407" s="34"/>
      <c r="M10407" s="34"/>
      <c r="N10407" s="34"/>
    </row>
    <row r="10408" spans="6:14" x14ac:dyDescent="0.25">
      <c r="F10408" s="34"/>
      <c r="G10408" s="34"/>
      <c r="H10408" s="34"/>
      <c r="I10408" s="34"/>
      <c r="J10408" s="34"/>
      <c r="K10408" s="34"/>
      <c r="L10408" s="34"/>
      <c r="M10408" s="34"/>
      <c r="N10408" s="34"/>
    </row>
    <row r="10409" spans="6:14" x14ac:dyDescent="0.25">
      <c r="F10409" s="34"/>
      <c r="G10409" s="34"/>
      <c r="H10409" s="34"/>
      <c r="I10409" s="34"/>
      <c r="J10409" s="34"/>
      <c r="K10409" s="34"/>
      <c r="L10409" s="34"/>
      <c r="M10409" s="34"/>
      <c r="N10409" s="34"/>
    </row>
    <row r="10410" spans="6:14" x14ac:dyDescent="0.25">
      <c r="F10410" s="34"/>
      <c r="G10410" s="34"/>
      <c r="H10410" s="34"/>
      <c r="I10410" s="34"/>
      <c r="J10410" s="34"/>
      <c r="K10410" s="34"/>
      <c r="L10410" s="34"/>
      <c r="M10410" s="34"/>
      <c r="N10410" s="34"/>
    </row>
    <row r="10411" spans="6:14" x14ac:dyDescent="0.25">
      <c r="F10411" s="34"/>
      <c r="G10411" s="34"/>
      <c r="H10411" s="34"/>
      <c r="I10411" s="34"/>
      <c r="J10411" s="34"/>
      <c r="K10411" s="34"/>
      <c r="L10411" s="34"/>
      <c r="M10411" s="34"/>
      <c r="N10411" s="34"/>
    </row>
    <row r="10412" spans="6:14" x14ac:dyDescent="0.25">
      <c r="F10412" s="34"/>
      <c r="G10412" s="34"/>
      <c r="H10412" s="34"/>
      <c r="I10412" s="34"/>
      <c r="J10412" s="34"/>
      <c r="K10412" s="34"/>
      <c r="L10412" s="34"/>
      <c r="M10412" s="34"/>
      <c r="N10412" s="34"/>
    </row>
    <row r="10413" spans="6:14" x14ac:dyDescent="0.25">
      <c r="F10413" s="34"/>
      <c r="G10413" s="34"/>
      <c r="H10413" s="34"/>
      <c r="I10413" s="34"/>
      <c r="J10413" s="34"/>
      <c r="K10413" s="34"/>
      <c r="L10413" s="34"/>
      <c r="M10413" s="34"/>
      <c r="N10413" s="34"/>
    </row>
    <row r="10414" spans="6:14" x14ac:dyDescent="0.25">
      <c r="F10414" s="34"/>
      <c r="G10414" s="34"/>
      <c r="H10414" s="34"/>
      <c r="I10414" s="34"/>
      <c r="J10414" s="34"/>
      <c r="K10414" s="34"/>
      <c r="L10414" s="34"/>
      <c r="M10414" s="34"/>
      <c r="N10414" s="34"/>
    </row>
    <row r="10415" spans="6:14" x14ac:dyDescent="0.25">
      <c r="F10415" s="34"/>
      <c r="G10415" s="34"/>
      <c r="H10415" s="34"/>
      <c r="I10415" s="34"/>
      <c r="J10415" s="34"/>
      <c r="K10415" s="34"/>
      <c r="L10415" s="34"/>
      <c r="M10415" s="34"/>
      <c r="N10415" s="34"/>
    </row>
    <row r="10416" spans="6:14" x14ac:dyDescent="0.25">
      <c r="F10416" s="34"/>
      <c r="G10416" s="34"/>
      <c r="H10416" s="34"/>
      <c r="I10416" s="34"/>
      <c r="J10416" s="34"/>
      <c r="K10416" s="34"/>
      <c r="L10416" s="34"/>
      <c r="M10416" s="34"/>
      <c r="N10416" s="34"/>
    </row>
    <row r="10417" spans="6:14" x14ac:dyDescent="0.25">
      <c r="F10417" s="34"/>
      <c r="G10417" s="34"/>
      <c r="H10417" s="34"/>
      <c r="I10417" s="34"/>
      <c r="J10417" s="34"/>
      <c r="K10417" s="34"/>
      <c r="L10417" s="34"/>
      <c r="M10417" s="34"/>
      <c r="N10417" s="34"/>
    </row>
    <row r="10418" spans="6:14" x14ac:dyDescent="0.25">
      <c r="F10418" s="34"/>
      <c r="G10418" s="34"/>
      <c r="H10418" s="34"/>
      <c r="I10418" s="34"/>
      <c r="J10418" s="34"/>
      <c r="K10418" s="34"/>
      <c r="L10418" s="34"/>
      <c r="M10418" s="34"/>
      <c r="N10418" s="34"/>
    </row>
    <row r="10419" spans="6:14" x14ac:dyDescent="0.25">
      <c r="F10419" s="34"/>
      <c r="G10419" s="34"/>
      <c r="H10419" s="34"/>
      <c r="I10419" s="34"/>
      <c r="J10419" s="34"/>
      <c r="K10419" s="34"/>
      <c r="L10419" s="34"/>
      <c r="M10419" s="34"/>
      <c r="N10419" s="34"/>
    </row>
    <row r="10420" spans="6:14" x14ac:dyDescent="0.25">
      <c r="F10420" s="34"/>
      <c r="G10420" s="34"/>
      <c r="H10420" s="34"/>
      <c r="I10420" s="34"/>
      <c r="J10420" s="34"/>
      <c r="K10420" s="34"/>
      <c r="L10420" s="34"/>
      <c r="M10420" s="34"/>
      <c r="N10420" s="34"/>
    </row>
    <row r="10421" spans="6:14" x14ac:dyDescent="0.25">
      <c r="F10421" s="34"/>
      <c r="G10421" s="34"/>
      <c r="H10421" s="34"/>
      <c r="I10421" s="34"/>
      <c r="J10421" s="34"/>
      <c r="K10421" s="34"/>
      <c r="L10421" s="34"/>
      <c r="M10421" s="34"/>
      <c r="N10421" s="34"/>
    </row>
    <row r="10422" spans="6:14" x14ac:dyDescent="0.25">
      <c r="F10422" s="34"/>
      <c r="G10422" s="34"/>
      <c r="H10422" s="34"/>
      <c r="I10422" s="34"/>
      <c r="J10422" s="34"/>
      <c r="K10422" s="34"/>
      <c r="L10422" s="34"/>
      <c r="M10422" s="34"/>
      <c r="N10422" s="34"/>
    </row>
    <row r="10423" spans="6:14" x14ac:dyDescent="0.25">
      <c r="F10423" s="34"/>
      <c r="G10423" s="34"/>
      <c r="H10423" s="34"/>
      <c r="I10423" s="34"/>
      <c r="J10423" s="34"/>
      <c r="K10423" s="34"/>
      <c r="L10423" s="34"/>
      <c r="M10423" s="34"/>
      <c r="N10423" s="34"/>
    </row>
    <row r="10424" spans="6:14" x14ac:dyDescent="0.25">
      <c r="F10424" s="34"/>
      <c r="G10424" s="34"/>
      <c r="H10424" s="34"/>
      <c r="I10424" s="34"/>
      <c r="J10424" s="34"/>
      <c r="K10424" s="34"/>
      <c r="L10424" s="34"/>
      <c r="M10424" s="34"/>
      <c r="N10424" s="34"/>
    </row>
    <row r="10425" spans="6:14" x14ac:dyDescent="0.25">
      <c r="F10425" s="34"/>
      <c r="G10425" s="34"/>
      <c r="H10425" s="34"/>
      <c r="I10425" s="34"/>
      <c r="J10425" s="34"/>
      <c r="K10425" s="34"/>
      <c r="L10425" s="34"/>
      <c r="M10425" s="34"/>
      <c r="N10425" s="34"/>
    </row>
    <row r="10426" spans="6:14" x14ac:dyDescent="0.25">
      <c r="F10426" s="34"/>
      <c r="G10426" s="34"/>
      <c r="H10426" s="34"/>
      <c r="I10426" s="34"/>
      <c r="J10426" s="34"/>
      <c r="K10426" s="34"/>
      <c r="L10426" s="34"/>
      <c r="M10426" s="34"/>
      <c r="N10426" s="34"/>
    </row>
    <row r="10427" spans="6:14" x14ac:dyDescent="0.25">
      <c r="F10427" s="34"/>
      <c r="G10427" s="34"/>
      <c r="H10427" s="34"/>
      <c r="I10427" s="34"/>
      <c r="J10427" s="34"/>
      <c r="K10427" s="34"/>
      <c r="L10427" s="34"/>
      <c r="M10427" s="34"/>
      <c r="N10427" s="34"/>
    </row>
    <row r="10428" spans="6:14" x14ac:dyDescent="0.25">
      <c r="F10428" s="34"/>
      <c r="G10428" s="34"/>
      <c r="H10428" s="34"/>
      <c r="I10428" s="34"/>
      <c r="J10428" s="34"/>
      <c r="K10428" s="34"/>
      <c r="L10428" s="34"/>
      <c r="M10428" s="34"/>
      <c r="N10428" s="34"/>
    </row>
    <row r="10429" spans="6:14" x14ac:dyDescent="0.25">
      <c r="F10429" s="34"/>
      <c r="G10429" s="34"/>
      <c r="H10429" s="34"/>
      <c r="I10429" s="34"/>
      <c r="J10429" s="34"/>
      <c r="K10429" s="34"/>
      <c r="L10429" s="34"/>
      <c r="M10429" s="34"/>
      <c r="N10429" s="34"/>
    </row>
    <row r="10430" spans="6:14" x14ac:dyDescent="0.25">
      <c r="F10430" s="34"/>
      <c r="G10430" s="34"/>
      <c r="H10430" s="34"/>
      <c r="I10430" s="34"/>
      <c r="J10430" s="34"/>
      <c r="K10430" s="34"/>
      <c r="L10430" s="34"/>
      <c r="M10430" s="34"/>
      <c r="N10430" s="34"/>
    </row>
    <row r="10431" spans="6:14" x14ac:dyDescent="0.25">
      <c r="F10431" s="34"/>
      <c r="G10431" s="34"/>
      <c r="H10431" s="34"/>
      <c r="I10431" s="34"/>
      <c r="J10431" s="34"/>
      <c r="K10431" s="34"/>
      <c r="L10431" s="34"/>
      <c r="M10431" s="34"/>
      <c r="N10431" s="34"/>
    </row>
    <row r="10432" spans="6:14" x14ac:dyDescent="0.25">
      <c r="F10432" s="34"/>
      <c r="G10432" s="34"/>
      <c r="H10432" s="34"/>
      <c r="I10432" s="34"/>
      <c r="J10432" s="34"/>
      <c r="K10432" s="34"/>
      <c r="L10432" s="34"/>
      <c r="M10432" s="34"/>
      <c r="N10432" s="34"/>
    </row>
    <row r="10433" spans="6:14" x14ac:dyDescent="0.25">
      <c r="F10433" s="34"/>
      <c r="G10433" s="34"/>
      <c r="H10433" s="34"/>
      <c r="I10433" s="34"/>
      <c r="J10433" s="34"/>
      <c r="K10433" s="34"/>
      <c r="L10433" s="34"/>
      <c r="M10433" s="34"/>
      <c r="N10433" s="34"/>
    </row>
    <row r="10434" spans="6:14" x14ac:dyDescent="0.25">
      <c r="F10434" s="34"/>
      <c r="G10434" s="34"/>
      <c r="H10434" s="34"/>
      <c r="I10434" s="34"/>
      <c r="J10434" s="34"/>
      <c r="K10434" s="34"/>
      <c r="L10434" s="34"/>
      <c r="M10434" s="34"/>
      <c r="N10434" s="34"/>
    </row>
    <row r="10435" spans="6:14" x14ac:dyDescent="0.25">
      <c r="F10435" s="34"/>
      <c r="G10435" s="34"/>
      <c r="H10435" s="34"/>
      <c r="I10435" s="34"/>
      <c r="J10435" s="34"/>
      <c r="K10435" s="34"/>
      <c r="L10435" s="34"/>
      <c r="M10435" s="34"/>
      <c r="N10435" s="34"/>
    </row>
    <row r="10436" spans="6:14" x14ac:dyDescent="0.25">
      <c r="F10436" s="34"/>
      <c r="G10436" s="34"/>
      <c r="H10436" s="34"/>
      <c r="I10436" s="34"/>
      <c r="J10436" s="34"/>
      <c r="K10436" s="34"/>
      <c r="L10436" s="34"/>
      <c r="M10436" s="34"/>
      <c r="N10436" s="34"/>
    </row>
  </sheetData>
  <sortState ref="B52:Z53">
    <sortCondition ref="X52:X53"/>
  </sortState>
  <mergeCells count="17">
    <mergeCell ref="X2:X4"/>
    <mergeCell ref="Y2:Y4"/>
    <mergeCell ref="Z2:Z4"/>
    <mergeCell ref="R3:T3"/>
    <mergeCell ref="V2:V4"/>
    <mergeCell ref="W2:W4"/>
    <mergeCell ref="R2:T2"/>
    <mergeCell ref="A2:A4"/>
    <mergeCell ref="B2:B4"/>
    <mergeCell ref="C2:C4"/>
    <mergeCell ref="U2:U4"/>
    <mergeCell ref="E2:E4"/>
    <mergeCell ref="F2:H3"/>
    <mergeCell ref="I2:K3"/>
    <mergeCell ref="D2:D4"/>
    <mergeCell ref="O2:Q3"/>
    <mergeCell ref="L2:N3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/>
  <rowBreaks count="1" manualBreakCount="1">
    <brk id="50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workbookViewId="0">
      <selection activeCell="C10" sqref="C10"/>
    </sheetView>
  </sheetViews>
  <sheetFormatPr defaultRowHeight="15" x14ac:dyDescent="0.25"/>
  <cols>
    <col min="1" max="1" width="9.140625" style="90"/>
    <col min="2" max="2" width="22.5703125" style="233" bestFit="1" customWidth="1"/>
    <col min="3" max="3" width="14.42578125" style="232" customWidth="1"/>
    <col min="4" max="4" width="12.140625" style="232" customWidth="1"/>
    <col min="5" max="6" width="9.140625" style="233"/>
    <col min="7" max="7" width="9.140625" style="90"/>
    <col min="8" max="8" width="22.5703125" style="233" bestFit="1" customWidth="1"/>
    <col min="9" max="16384" width="9.140625" style="233"/>
  </cols>
  <sheetData>
    <row r="1" spans="1:10" ht="18.75" customHeight="1" x14ac:dyDescent="0.25">
      <c r="A1" s="90">
        <v>8</v>
      </c>
      <c r="B1" s="233" t="s">
        <v>534</v>
      </c>
      <c r="C1" s="232" t="s">
        <v>19</v>
      </c>
      <c r="D1" s="232">
        <v>0.45833333333333331</v>
      </c>
      <c r="G1" s="90">
        <v>7</v>
      </c>
      <c r="H1" s="233" t="s">
        <v>699</v>
      </c>
      <c r="I1" s="232" t="s">
        <v>33</v>
      </c>
      <c r="J1" s="232">
        <v>0.47638888888888886</v>
      </c>
    </row>
    <row r="2" spans="1:10" ht="18.75" customHeight="1" x14ac:dyDescent="0.25">
      <c r="A2" s="90">
        <v>23</v>
      </c>
      <c r="B2" s="233" t="s">
        <v>641</v>
      </c>
      <c r="C2" s="232" t="s">
        <v>19</v>
      </c>
      <c r="D2" s="232">
        <v>0.45833333333333331</v>
      </c>
      <c r="G2" s="90">
        <v>29</v>
      </c>
      <c r="H2" s="233" t="s">
        <v>265</v>
      </c>
      <c r="I2" s="232" t="s">
        <v>33</v>
      </c>
      <c r="J2" s="232">
        <v>0.4770833333333333</v>
      </c>
    </row>
    <row r="3" spans="1:10" ht="18.75" customHeight="1" x14ac:dyDescent="0.25">
      <c r="A3" s="90">
        <v>32</v>
      </c>
      <c r="B3" s="233" t="s">
        <v>452</v>
      </c>
      <c r="C3" s="232" t="s">
        <v>19</v>
      </c>
      <c r="D3" s="232">
        <v>0.45902777777777776</v>
      </c>
      <c r="G3" s="90">
        <v>33</v>
      </c>
      <c r="H3" s="233" t="s">
        <v>666</v>
      </c>
      <c r="I3" s="232" t="s">
        <v>33</v>
      </c>
      <c r="J3" s="232">
        <v>0.4770833333333333</v>
      </c>
    </row>
    <row r="4" spans="1:10" ht="18.75" customHeight="1" x14ac:dyDescent="0.25">
      <c r="A4" s="90">
        <v>35</v>
      </c>
      <c r="B4" s="233" t="s">
        <v>537</v>
      </c>
      <c r="C4" s="232" t="s">
        <v>19</v>
      </c>
      <c r="D4" s="232">
        <v>0.45902777777777776</v>
      </c>
      <c r="G4" s="90">
        <v>50</v>
      </c>
      <c r="H4" s="233" t="s">
        <v>732</v>
      </c>
      <c r="I4" s="232" t="s">
        <v>33</v>
      </c>
      <c r="J4" s="232">
        <v>0.47777777777777775</v>
      </c>
    </row>
    <row r="5" spans="1:10" ht="18.75" customHeight="1" x14ac:dyDescent="0.25">
      <c r="A5" s="90">
        <v>44</v>
      </c>
      <c r="B5" s="233" t="s">
        <v>670</v>
      </c>
      <c r="C5" s="232" t="s">
        <v>19</v>
      </c>
      <c r="D5" s="232">
        <v>0.4597222222222222</v>
      </c>
      <c r="G5" s="90">
        <v>70</v>
      </c>
      <c r="H5" s="233" t="s">
        <v>672</v>
      </c>
      <c r="I5" s="232" t="s">
        <v>33</v>
      </c>
      <c r="J5" s="232">
        <v>0.47777777777777775</v>
      </c>
    </row>
    <row r="6" spans="1:10" ht="18.75" customHeight="1" x14ac:dyDescent="0.25">
      <c r="A6" s="90">
        <v>56</v>
      </c>
      <c r="B6" s="233" t="s">
        <v>746</v>
      </c>
      <c r="C6" s="232" t="s">
        <v>19</v>
      </c>
      <c r="D6" s="232">
        <v>0.4597222222222222</v>
      </c>
      <c r="G6" s="90">
        <v>102</v>
      </c>
      <c r="H6" s="233" t="s">
        <v>245</v>
      </c>
      <c r="I6" s="232" t="s">
        <v>33</v>
      </c>
      <c r="J6" s="232">
        <v>0.47847222222222219</v>
      </c>
    </row>
    <row r="7" spans="1:10" ht="18.75" customHeight="1" x14ac:dyDescent="0.25">
      <c r="A7" s="90">
        <v>73</v>
      </c>
      <c r="B7" s="233" t="s">
        <v>420</v>
      </c>
      <c r="C7" s="232" t="s">
        <v>19</v>
      </c>
      <c r="D7" s="232">
        <v>0.46041666666666664</v>
      </c>
      <c r="G7" s="90">
        <v>104</v>
      </c>
      <c r="H7" s="233" t="s">
        <v>370</v>
      </c>
      <c r="I7" s="232" t="s">
        <v>33</v>
      </c>
      <c r="J7" s="232">
        <v>0.47847222222222219</v>
      </c>
    </row>
    <row r="8" spans="1:10" ht="18.75" customHeight="1" x14ac:dyDescent="0.25">
      <c r="A8" s="90">
        <v>77</v>
      </c>
      <c r="B8" s="233" t="s">
        <v>469</v>
      </c>
      <c r="C8" s="232" t="s">
        <v>19</v>
      </c>
      <c r="D8" s="232">
        <v>0.46041666666666664</v>
      </c>
      <c r="G8" s="90">
        <v>105</v>
      </c>
      <c r="H8" s="233" t="s">
        <v>730</v>
      </c>
      <c r="I8" s="232" t="s">
        <v>33</v>
      </c>
      <c r="J8" s="232">
        <v>0.47916666666666663</v>
      </c>
    </row>
    <row r="9" spans="1:10" ht="18.75" customHeight="1" x14ac:dyDescent="0.25">
      <c r="A9" s="90">
        <v>85</v>
      </c>
      <c r="B9" s="233" t="s">
        <v>214</v>
      </c>
      <c r="C9" s="232" t="s">
        <v>19</v>
      </c>
      <c r="D9" s="232">
        <v>0.46111111111111108</v>
      </c>
      <c r="G9" s="90">
        <v>106</v>
      </c>
      <c r="H9" s="233" t="s">
        <v>667</v>
      </c>
      <c r="I9" s="232" t="s">
        <v>33</v>
      </c>
      <c r="J9" s="232">
        <v>0.47916666666666663</v>
      </c>
    </row>
    <row r="10" spans="1:10" ht="18.75" customHeight="1" x14ac:dyDescent="0.25">
      <c r="A10" s="90">
        <v>96</v>
      </c>
      <c r="B10" s="233" t="s">
        <v>471</v>
      </c>
      <c r="C10" s="232" t="s">
        <v>19</v>
      </c>
      <c r="D10" s="232">
        <v>0.46111111111111108</v>
      </c>
      <c r="G10" s="90">
        <v>126</v>
      </c>
      <c r="H10" s="233" t="s">
        <v>660</v>
      </c>
      <c r="I10" s="232" t="s">
        <v>33</v>
      </c>
      <c r="J10" s="232">
        <v>0.47986111111111107</v>
      </c>
    </row>
    <row r="11" spans="1:10" ht="18.75" customHeight="1" x14ac:dyDescent="0.25">
      <c r="A11" s="90">
        <v>112</v>
      </c>
      <c r="B11" s="233" t="s">
        <v>362</v>
      </c>
      <c r="C11" s="232" t="s">
        <v>19</v>
      </c>
      <c r="D11" s="232">
        <v>0.46180555555555552</v>
      </c>
      <c r="G11" s="90">
        <v>130</v>
      </c>
      <c r="H11" s="233" t="s">
        <v>729</v>
      </c>
      <c r="I11" s="232" t="s">
        <v>33</v>
      </c>
      <c r="J11" s="232">
        <v>0.47986111111111107</v>
      </c>
    </row>
    <row r="12" spans="1:10" ht="18.75" customHeight="1" x14ac:dyDescent="0.25">
      <c r="A12" s="90">
        <v>114</v>
      </c>
      <c r="B12" s="233" t="s">
        <v>463</v>
      </c>
      <c r="C12" s="232" t="s">
        <v>19</v>
      </c>
      <c r="D12" s="232">
        <v>0.46180555555555552</v>
      </c>
      <c r="G12" s="90">
        <v>147</v>
      </c>
      <c r="H12" s="233" t="s">
        <v>689</v>
      </c>
      <c r="I12" s="232" t="s">
        <v>33</v>
      </c>
      <c r="J12" s="232">
        <v>0.48055555555555551</v>
      </c>
    </row>
    <row r="13" spans="1:10" ht="18.75" customHeight="1" x14ac:dyDescent="0.25">
      <c r="A13" s="90">
        <v>139</v>
      </c>
      <c r="B13" s="233" t="s">
        <v>173</v>
      </c>
      <c r="C13" s="232" t="s">
        <v>19</v>
      </c>
      <c r="D13" s="232">
        <v>0.46249999999999997</v>
      </c>
      <c r="G13" s="90">
        <v>161</v>
      </c>
      <c r="H13" s="233" t="s">
        <v>741</v>
      </c>
      <c r="I13" s="232" t="s">
        <v>33</v>
      </c>
      <c r="J13" s="232">
        <v>0.48055555555555551</v>
      </c>
    </row>
    <row r="14" spans="1:10" ht="18.75" customHeight="1" x14ac:dyDescent="0.25">
      <c r="A14" s="90">
        <v>224</v>
      </c>
      <c r="B14" s="233" t="s">
        <v>430</v>
      </c>
      <c r="C14" s="232" t="s">
        <v>19</v>
      </c>
      <c r="D14" s="232">
        <v>0.46249999999999997</v>
      </c>
      <c r="G14" s="90">
        <v>177</v>
      </c>
      <c r="H14" s="233" t="s">
        <v>719</v>
      </c>
      <c r="I14" s="232" t="s">
        <v>33</v>
      </c>
      <c r="J14" s="232">
        <v>0.48124999999999996</v>
      </c>
    </row>
    <row r="15" spans="1:10" ht="18.75" customHeight="1" x14ac:dyDescent="0.25">
      <c r="A15" s="90">
        <v>450</v>
      </c>
      <c r="B15" s="233" t="s">
        <v>287</v>
      </c>
      <c r="C15" s="232" t="s">
        <v>19</v>
      </c>
      <c r="D15" s="232">
        <v>0.46319444444444441</v>
      </c>
      <c r="G15" s="90">
        <v>200</v>
      </c>
      <c r="H15" s="233" t="s">
        <v>663</v>
      </c>
      <c r="I15" s="232" t="s">
        <v>33</v>
      </c>
      <c r="J15" s="232">
        <v>0.48124999999999996</v>
      </c>
    </row>
    <row r="16" spans="1:10" ht="18.75" customHeight="1" x14ac:dyDescent="0.25">
      <c r="A16" s="90">
        <v>477</v>
      </c>
      <c r="B16" s="233" t="s">
        <v>266</v>
      </c>
      <c r="C16" s="232" t="s">
        <v>19</v>
      </c>
      <c r="D16" s="232">
        <v>0.46319444444444441</v>
      </c>
      <c r="G16" s="90">
        <v>205</v>
      </c>
      <c r="H16" s="233" t="s">
        <v>511</v>
      </c>
      <c r="I16" s="232" t="s">
        <v>33</v>
      </c>
      <c r="J16" s="232">
        <v>0.4819444444444444</v>
      </c>
    </row>
    <row r="17" spans="1:10" ht="18.75" customHeight="1" x14ac:dyDescent="0.25">
      <c r="A17" s="90">
        <v>555</v>
      </c>
      <c r="B17" s="233" t="s">
        <v>242</v>
      </c>
      <c r="C17" s="232" t="s">
        <v>19</v>
      </c>
      <c r="D17" s="232">
        <v>0.46388888888888885</v>
      </c>
      <c r="G17" s="90">
        <v>221</v>
      </c>
      <c r="H17" s="233" t="s">
        <v>701</v>
      </c>
      <c r="I17" s="232" t="s">
        <v>33</v>
      </c>
      <c r="J17" s="232">
        <v>0.4819444444444444</v>
      </c>
    </row>
    <row r="18" spans="1:10" ht="18.75" customHeight="1" x14ac:dyDescent="0.25">
      <c r="A18" s="90">
        <v>5</v>
      </c>
      <c r="B18" s="233" t="s">
        <v>674</v>
      </c>
      <c r="C18" s="232" t="s">
        <v>29</v>
      </c>
      <c r="D18" s="232">
        <v>0.46388888888888885</v>
      </c>
      <c r="G18" s="90">
        <v>273</v>
      </c>
      <c r="H18" s="233" t="s">
        <v>718</v>
      </c>
      <c r="I18" s="232" t="s">
        <v>33</v>
      </c>
      <c r="J18" s="232">
        <v>0.4826388888888889</v>
      </c>
    </row>
    <row r="19" spans="1:10" ht="18.75" customHeight="1" x14ac:dyDescent="0.25">
      <c r="A19" s="90">
        <v>75</v>
      </c>
      <c r="B19" s="233" t="s">
        <v>707</v>
      </c>
      <c r="C19" s="232" t="s">
        <v>29</v>
      </c>
      <c r="D19" s="232">
        <v>0.46458333333333329</v>
      </c>
      <c r="G19" s="90">
        <v>303</v>
      </c>
      <c r="H19" s="233" t="s">
        <v>716</v>
      </c>
      <c r="I19" s="232" t="s">
        <v>33</v>
      </c>
      <c r="J19" s="232">
        <v>0.4826388888888889</v>
      </c>
    </row>
    <row r="20" spans="1:10" ht="18.75" customHeight="1" x14ac:dyDescent="0.25">
      <c r="A20" s="90">
        <v>172</v>
      </c>
      <c r="B20" s="233" t="s">
        <v>693</v>
      </c>
      <c r="C20" s="232" t="s">
        <v>29</v>
      </c>
      <c r="D20" s="232">
        <v>0.46458333333333329</v>
      </c>
      <c r="G20" s="90">
        <v>333</v>
      </c>
      <c r="H20" s="233" t="s">
        <v>677</v>
      </c>
      <c r="I20" s="232" t="s">
        <v>33</v>
      </c>
      <c r="J20" s="232">
        <v>0.48333333333333334</v>
      </c>
    </row>
    <row r="21" spans="1:10" ht="18.75" customHeight="1" x14ac:dyDescent="0.25">
      <c r="A21" s="90">
        <v>248</v>
      </c>
      <c r="B21" s="233" t="s">
        <v>711</v>
      </c>
      <c r="C21" s="232" t="s">
        <v>29</v>
      </c>
      <c r="D21" s="232">
        <v>0.46527777777777773</v>
      </c>
      <c r="G21" s="90">
        <v>505</v>
      </c>
      <c r="H21" s="233" t="s">
        <v>680</v>
      </c>
      <c r="I21" s="232" t="s">
        <v>33</v>
      </c>
      <c r="J21" s="232">
        <v>0.48333333333333334</v>
      </c>
    </row>
    <row r="22" spans="1:10" ht="18.75" customHeight="1" x14ac:dyDescent="0.25">
      <c r="A22" s="90">
        <v>300</v>
      </c>
      <c r="B22" s="233" t="s">
        <v>336</v>
      </c>
      <c r="C22" s="232" t="s">
        <v>29</v>
      </c>
      <c r="D22" s="232">
        <v>0.46527777777777773</v>
      </c>
      <c r="G22" s="90">
        <v>599</v>
      </c>
      <c r="H22" s="233" t="s">
        <v>734</v>
      </c>
      <c r="I22" s="232" t="s">
        <v>33</v>
      </c>
      <c r="J22" s="232">
        <v>0.48402777777777778</v>
      </c>
    </row>
    <row r="23" spans="1:10" ht="18.75" customHeight="1" x14ac:dyDescent="0.25">
      <c r="A23" s="90">
        <v>313</v>
      </c>
      <c r="B23" s="233" t="s">
        <v>374</v>
      </c>
      <c r="C23" s="232" t="s">
        <v>29</v>
      </c>
      <c r="D23" s="232">
        <v>0.46597222222222218</v>
      </c>
      <c r="G23" s="90">
        <v>624</v>
      </c>
      <c r="H23" s="233" t="s">
        <v>728</v>
      </c>
      <c r="I23" s="232" t="s">
        <v>33</v>
      </c>
      <c r="J23" s="232">
        <v>0.48402777777777778</v>
      </c>
    </row>
    <row r="24" spans="1:10" ht="18.75" customHeight="1" x14ac:dyDescent="0.25">
      <c r="A24" s="90">
        <v>515</v>
      </c>
      <c r="B24" s="233" t="s">
        <v>391</v>
      </c>
      <c r="C24" s="232" t="s">
        <v>29</v>
      </c>
      <c r="D24" s="232">
        <v>0.46597222222222218</v>
      </c>
      <c r="G24" s="90">
        <v>689</v>
      </c>
      <c r="H24" s="233" t="s">
        <v>733</v>
      </c>
      <c r="I24" s="232" t="s">
        <v>33</v>
      </c>
      <c r="J24" s="232">
        <v>0.48472222222222222</v>
      </c>
    </row>
    <row r="25" spans="1:10" ht="18.75" customHeight="1" x14ac:dyDescent="0.25">
      <c r="A25" s="90">
        <v>535</v>
      </c>
      <c r="B25" s="233" t="s">
        <v>722</v>
      </c>
      <c r="C25" s="232" t="s">
        <v>29</v>
      </c>
      <c r="D25" s="232">
        <v>0.46666666666666667</v>
      </c>
      <c r="G25" s="90">
        <v>691</v>
      </c>
      <c r="H25" s="233" t="s">
        <v>676</v>
      </c>
      <c r="I25" s="232" t="s">
        <v>33</v>
      </c>
      <c r="J25" s="232">
        <v>0.48472222222222222</v>
      </c>
    </row>
    <row r="26" spans="1:10" ht="18.75" customHeight="1" x14ac:dyDescent="0.25">
      <c r="A26" s="90">
        <v>575</v>
      </c>
      <c r="B26" s="233" t="s">
        <v>512</v>
      </c>
      <c r="C26" s="232" t="s">
        <v>29</v>
      </c>
      <c r="D26" s="232">
        <v>0.46666666666666667</v>
      </c>
      <c r="G26" s="90">
        <v>701</v>
      </c>
      <c r="H26" s="233" t="s">
        <v>687</v>
      </c>
      <c r="I26" s="232" t="s">
        <v>33</v>
      </c>
      <c r="J26" s="232">
        <v>0.48541666666666666</v>
      </c>
    </row>
    <row r="27" spans="1:10" ht="18.75" customHeight="1" x14ac:dyDescent="0.25">
      <c r="A27" s="90">
        <v>17</v>
      </c>
      <c r="B27" s="233" t="s">
        <v>706</v>
      </c>
      <c r="C27" s="232" t="s">
        <v>28</v>
      </c>
      <c r="D27" s="232">
        <v>0.46736111111111112</v>
      </c>
      <c r="G27" s="90">
        <v>772</v>
      </c>
      <c r="H27" s="233" t="s">
        <v>685</v>
      </c>
      <c r="I27" s="232" t="s">
        <v>33</v>
      </c>
      <c r="J27" s="232">
        <v>0.48541666666666666</v>
      </c>
    </row>
    <row r="28" spans="1:10" ht="18.75" customHeight="1" x14ac:dyDescent="0.25">
      <c r="A28" s="90">
        <v>72</v>
      </c>
      <c r="B28" s="233" t="s">
        <v>709</v>
      </c>
      <c r="C28" s="232" t="s">
        <v>28</v>
      </c>
      <c r="D28" s="232">
        <v>0.46736111111111112</v>
      </c>
      <c r="G28" s="90">
        <v>900</v>
      </c>
      <c r="H28" s="233" t="s">
        <v>738</v>
      </c>
      <c r="I28" s="232" t="s">
        <v>33</v>
      </c>
      <c r="J28" s="232">
        <v>0.4861111111111111</v>
      </c>
    </row>
    <row r="29" spans="1:10" ht="18.75" customHeight="1" x14ac:dyDescent="0.25">
      <c r="A29" s="90">
        <v>101</v>
      </c>
      <c r="B29" s="233" t="s">
        <v>146</v>
      </c>
      <c r="C29" s="232" t="s">
        <v>28</v>
      </c>
      <c r="D29" s="232">
        <v>0.46805555555555556</v>
      </c>
      <c r="G29" s="90">
        <v>901</v>
      </c>
      <c r="H29" s="233" t="s">
        <v>742</v>
      </c>
      <c r="I29" s="232" t="s">
        <v>33</v>
      </c>
      <c r="J29" s="232">
        <v>0.4861111111111111</v>
      </c>
    </row>
    <row r="30" spans="1:10" ht="18.75" customHeight="1" x14ac:dyDescent="0.25">
      <c r="A30" s="90">
        <v>111</v>
      </c>
      <c r="B30" s="233" t="s">
        <v>356</v>
      </c>
      <c r="C30" s="232" t="s">
        <v>28</v>
      </c>
      <c r="D30" s="232">
        <v>0.46805555555555556</v>
      </c>
      <c r="G30" s="90">
        <v>918</v>
      </c>
      <c r="H30" s="233" t="s">
        <v>681</v>
      </c>
      <c r="I30" s="232" t="s">
        <v>33</v>
      </c>
      <c r="J30" s="232">
        <v>0.48680555555555555</v>
      </c>
    </row>
    <row r="31" spans="1:10" ht="18.75" customHeight="1" x14ac:dyDescent="0.25">
      <c r="A31" s="90">
        <v>113</v>
      </c>
      <c r="B31" s="233" t="s">
        <v>334</v>
      </c>
      <c r="C31" s="232" t="s">
        <v>28</v>
      </c>
      <c r="D31" s="232">
        <v>0.46875</v>
      </c>
    </row>
    <row r="32" spans="1:10" ht="18.75" customHeight="1" x14ac:dyDescent="0.25">
      <c r="A32" s="90">
        <v>116</v>
      </c>
      <c r="B32" s="233" t="s">
        <v>744</v>
      </c>
      <c r="C32" s="232" t="s">
        <v>28</v>
      </c>
      <c r="D32" s="232">
        <v>0.46875</v>
      </c>
    </row>
    <row r="33" spans="1:4" ht="18.75" customHeight="1" x14ac:dyDescent="0.25">
      <c r="A33" s="90">
        <v>117</v>
      </c>
      <c r="B33" s="233" t="s">
        <v>698</v>
      </c>
      <c r="C33" s="232" t="s">
        <v>28</v>
      </c>
      <c r="D33" s="232">
        <v>0.46944444444444444</v>
      </c>
    </row>
    <row r="34" spans="1:4" ht="18.75" customHeight="1" x14ac:dyDescent="0.25">
      <c r="A34" s="90">
        <v>154</v>
      </c>
      <c r="B34" s="233" t="s">
        <v>352</v>
      </c>
      <c r="C34" s="232" t="s">
        <v>28</v>
      </c>
      <c r="D34" s="232">
        <v>0.46944444444444444</v>
      </c>
    </row>
    <row r="35" spans="1:4" ht="18.75" customHeight="1" x14ac:dyDescent="0.25">
      <c r="A35" s="90">
        <v>164</v>
      </c>
      <c r="B35" s="233" t="s">
        <v>665</v>
      </c>
      <c r="C35" s="232" t="s">
        <v>28</v>
      </c>
      <c r="D35" s="232">
        <v>0.47013888888888888</v>
      </c>
    </row>
    <row r="36" spans="1:4" ht="18.75" customHeight="1" x14ac:dyDescent="0.25">
      <c r="A36" s="90">
        <v>191</v>
      </c>
      <c r="B36" s="233" t="s">
        <v>191</v>
      </c>
      <c r="C36" s="232" t="s">
        <v>28</v>
      </c>
      <c r="D36" s="232">
        <v>0.47013888888888888</v>
      </c>
    </row>
    <row r="37" spans="1:4" ht="18.75" customHeight="1" x14ac:dyDescent="0.25">
      <c r="A37" s="90">
        <v>198</v>
      </c>
      <c r="B37" s="233" t="s">
        <v>189</v>
      </c>
      <c r="C37" s="232" t="s">
        <v>28</v>
      </c>
      <c r="D37" s="232">
        <v>0.47083333333333333</v>
      </c>
    </row>
    <row r="38" spans="1:4" ht="18.75" customHeight="1" x14ac:dyDescent="0.25">
      <c r="A38" s="90">
        <v>217</v>
      </c>
      <c r="B38" s="233" t="s">
        <v>696</v>
      </c>
      <c r="C38" s="232" t="s">
        <v>28</v>
      </c>
      <c r="D38" s="232">
        <v>0.47083333333333333</v>
      </c>
    </row>
    <row r="39" spans="1:4" ht="18.75" customHeight="1" x14ac:dyDescent="0.25">
      <c r="A39" s="90">
        <v>360</v>
      </c>
      <c r="B39" s="233" t="s">
        <v>720</v>
      </c>
      <c r="C39" s="232" t="s">
        <v>28</v>
      </c>
      <c r="D39" s="232">
        <v>0.47152777777777777</v>
      </c>
    </row>
    <row r="40" spans="1:4" ht="18.75" customHeight="1" x14ac:dyDescent="0.25">
      <c r="A40" s="90">
        <v>396</v>
      </c>
      <c r="B40" s="233" t="s">
        <v>713</v>
      </c>
      <c r="C40" s="232" t="s">
        <v>28</v>
      </c>
      <c r="D40" s="232">
        <v>0.47152777777777777</v>
      </c>
    </row>
    <row r="41" spans="1:4" ht="18.75" customHeight="1" x14ac:dyDescent="0.25">
      <c r="A41" s="90">
        <v>696</v>
      </c>
      <c r="B41" s="233" t="s">
        <v>710</v>
      </c>
      <c r="C41" s="232" t="s">
        <v>28</v>
      </c>
      <c r="D41" s="232">
        <v>0.47222222222222221</v>
      </c>
    </row>
    <row r="42" spans="1:4" ht="18.75" customHeight="1" x14ac:dyDescent="0.25">
      <c r="A42" s="90">
        <v>777</v>
      </c>
      <c r="B42" s="233" t="s">
        <v>695</v>
      </c>
      <c r="C42" s="232" t="s">
        <v>28</v>
      </c>
      <c r="D42" s="232">
        <v>0.47222222222222221</v>
      </c>
    </row>
    <row r="43" spans="1:4" ht="18.75" customHeight="1" x14ac:dyDescent="0.25">
      <c r="A43" s="90">
        <v>789</v>
      </c>
      <c r="B43" s="233" t="s">
        <v>703</v>
      </c>
      <c r="C43" s="232" t="s">
        <v>28</v>
      </c>
      <c r="D43" s="232">
        <v>0.47291666666666665</v>
      </c>
    </row>
    <row r="44" spans="1:4" ht="18.75" customHeight="1" x14ac:dyDescent="0.25">
      <c r="A44" s="90">
        <v>911</v>
      </c>
      <c r="B44" s="233" t="s">
        <v>736</v>
      </c>
      <c r="C44" s="232" t="s">
        <v>28</v>
      </c>
      <c r="D44" s="232">
        <v>0.47291666666666665</v>
      </c>
    </row>
    <row r="45" spans="1:4" ht="18.75" customHeight="1" x14ac:dyDescent="0.25">
      <c r="A45" s="90">
        <v>1</v>
      </c>
      <c r="B45" s="233" t="s">
        <v>599</v>
      </c>
      <c r="C45" s="232" t="s">
        <v>30</v>
      </c>
      <c r="D45" s="232">
        <v>0.47361111111111109</v>
      </c>
    </row>
    <row r="46" spans="1:4" ht="18.75" customHeight="1" x14ac:dyDescent="0.25">
      <c r="A46" s="90">
        <v>11</v>
      </c>
      <c r="B46" s="233" t="s">
        <v>354</v>
      </c>
      <c r="C46" s="232" t="s">
        <v>30</v>
      </c>
      <c r="D46" s="232">
        <v>0.47361111111111109</v>
      </c>
    </row>
    <row r="47" spans="1:4" ht="18.75" customHeight="1" x14ac:dyDescent="0.25">
      <c r="A47" s="90">
        <v>42</v>
      </c>
      <c r="B47" s="233" t="s">
        <v>602</v>
      </c>
      <c r="C47" s="232" t="s">
        <v>30</v>
      </c>
      <c r="D47" s="232">
        <v>0.47430555555555554</v>
      </c>
    </row>
    <row r="48" spans="1:4" ht="18.75" customHeight="1" x14ac:dyDescent="0.25">
      <c r="A48" s="90">
        <v>46</v>
      </c>
      <c r="B48" s="233" t="s">
        <v>48</v>
      </c>
      <c r="C48" s="232" t="s">
        <v>30</v>
      </c>
      <c r="D48" s="232">
        <v>0.47430555555555554</v>
      </c>
    </row>
    <row r="49" spans="1:4" ht="18.75" customHeight="1" x14ac:dyDescent="0.25">
      <c r="A49" s="90">
        <v>56</v>
      </c>
      <c r="B49" s="233" t="s">
        <v>746</v>
      </c>
      <c r="C49" s="232" t="s">
        <v>30</v>
      </c>
      <c r="D49" s="232">
        <v>0.47499999999999998</v>
      </c>
    </row>
    <row r="50" spans="1:4" ht="18.75" customHeight="1" x14ac:dyDescent="0.25">
      <c r="A50" s="90">
        <v>153</v>
      </c>
      <c r="B50" s="233" t="s">
        <v>725</v>
      </c>
      <c r="C50" s="232" t="s">
        <v>30</v>
      </c>
      <c r="D50" s="232">
        <v>0.47499999999999998</v>
      </c>
    </row>
    <row r="51" spans="1:4" ht="18.75" customHeight="1" x14ac:dyDescent="0.25">
      <c r="A51" s="90">
        <v>25</v>
      </c>
      <c r="B51" s="233" t="s">
        <v>94</v>
      </c>
      <c r="C51" s="232" t="s">
        <v>749</v>
      </c>
      <c r="D51" s="232">
        <v>0.47569444444444442</v>
      </c>
    </row>
    <row r="52" spans="1:4" ht="18.75" customHeight="1" x14ac:dyDescent="0.25">
      <c r="A52" s="90">
        <v>135</v>
      </c>
      <c r="B52" s="233" t="s">
        <v>637</v>
      </c>
      <c r="C52" s="232" t="s">
        <v>749</v>
      </c>
      <c r="D52" s="232">
        <v>0.47569444444444442</v>
      </c>
    </row>
    <row r="53" spans="1:4" ht="18.75" customHeight="1" x14ac:dyDescent="0.25">
      <c r="A53" s="90">
        <v>717</v>
      </c>
      <c r="B53" s="233" t="s">
        <v>466</v>
      </c>
      <c r="C53" s="232" t="s">
        <v>749</v>
      </c>
      <c r="D53" s="232">
        <v>0.47638888888888886</v>
      </c>
    </row>
  </sheetData>
  <pageMargins left="0.23622047244094491" right="0.23622047244094491" top="0.35433070866141736" bottom="0.35433070866141736" header="0" footer="0"/>
  <pageSetup paperSize="9" scale="7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  <pageSetUpPr fitToPage="1"/>
  </sheetPr>
  <dimension ref="A1:Z47"/>
  <sheetViews>
    <sheetView zoomScale="50" zoomScaleNormal="50" zoomScaleSheetLayoutView="40" workbookViewId="0">
      <selection activeCell="P19" sqref="P19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8" width="11.85546875" customWidth="1"/>
    <col min="29" max="29" width="15.5703125" customWidth="1"/>
    <col min="30" max="30" width="14.7109375" customWidth="1"/>
    <col min="31" max="31" width="13" customWidth="1"/>
    <col min="32" max="32" width="11.7109375" customWidth="1"/>
    <col min="33" max="33" width="15.140625" customWidth="1"/>
    <col min="34" max="34" width="12.42578125" customWidth="1"/>
  </cols>
  <sheetData>
    <row r="1" spans="1:26" ht="19.5" thickBot="1" x14ac:dyDescent="0.3">
      <c r="A1" s="431" t="s">
        <v>27</v>
      </c>
      <c r="B1" s="434" t="s">
        <v>0</v>
      </c>
      <c r="C1" s="437" t="s">
        <v>1</v>
      </c>
      <c r="D1" s="453" t="s">
        <v>35</v>
      </c>
      <c r="E1" s="440" t="s">
        <v>2</v>
      </c>
      <c r="F1" s="443" t="s">
        <v>3</v>
      </c>
      <c r="G1" s="444"/>
      <c r="H1" s="445"/>
      <c r="I1" s="449" t="s">
        <v>6</v>
      </c>
      <c r="J1" s="444"/>
      <c r="K1" s="450"/>
      <c r="L1" s="456" t="s">
        <v>598</v>
      </c>
      <c r="M1" s="457"/>
      <c r="N1" s="458"/>
      <c r="O1" s="443" t="s">
        <v>32</v>
      </c>
      <c r="P1" s="444"/>
      <c r="Q1" s="445"/>
      <c r="R1" s="472"/>
      <c r="S1" s="472"/>
      <c r="T1" s="472"/>
      <c r="U1" s="434" t="s">
        <v>13</v>
      </c>
      <c r="V1" s="437" t="s">
        <v>14</v>
      </c>
      <c r="W1" s="469" t="s">
        <v>15</v>
      </c>
      <c r="X1" s="462" t="s">
        <v>16</v>
      </c>
      <c r="Y1" s="462" t="s">
        <v>17</v>
      </c>
      <c r="Z1" s="465" t="s">
        <v>18</v>
      </c>
    </row>
    <row r="2" spans="1:26" ht="18.75" x14ac:dyDescent="0.25">
      <c r="A2" s="432"/>
      <c r="B2" s="435"/>
      <c r="C2" s="438"/>
      <c r="D2" s="454"/>
      <c r="E2" s="441"/>
      <c r="F2" s="446"/>
      <c r="G2" s="447"/>
      <c r="H2" s="448"/>
      <c r="I2" s="451"/>
      <c r="J2" s="447"/>
      <c r="K2" s="452"/>
      <c r="L2" s="459"/>
      <c r="M2" s="460"/>
      <c r="N2" s="461"/>
      <c r="O2" s="446"/>
      <c r="P2" s="447"/>
      <c r="Q2" s="448"/>
      <c r="R2" s="443" t="s">
        <v>12</v>
      </c>
      <c r="S2" s="468"/>
      <c r="T2" s="445"/>
      <c r="U2" s="435"/>
      <c r="V2" s="438"/>
      <c r="W2" s="470"/>
      <c r="X2" s="463"/>
      <c r="Y2" s="463"/>
      <c r="Z2" s="466"/>
    </row>
    <row r="3" spans="1:26" ht="48" thickBot="1" x14ac:dyDescent="0.3">
      <c r="A3" s="433"/>
      <c r="B3" s="436"/>
      <c r="C3" s="439"/>
      <c r="D3" s="455"/>
      <c r="E3" s="442"/>
      <c r="F3" s="234" t="s">
        <v>4</v>
      </c>
      <c r="G3" s="235" t="s">
        <v>5</v>
      </c>
      <c r="H3" s="236" t="s">
        <v>7</v>
      </c>
      <c r="I3" s="237" t="s">
        <v>31</v>
      </c>
      <c r="J3" s="235" t="s">
        <v>5</v>
      </c>
      <c r="K3" s="238" t="s">
        <v>8</v>
      </c>
      <c r="L3" s="234" t="s">
        <v>31</v>
      </c>
      <c r="M3" s="235" t="s">
        <v>5</v>
      </c>
      <c r="N3" s="236" t="s">
        <v>9</v>
      </c>
      <c r="O3" s="234" t="s">
        <v>31</v>
      </c>
      <c r="P3" s="235" t="s">
        <v>5</v>
      </c>
      <c r="Q3" s="236" t="s">
        <v>9</v>
      </c>
      <c r="R3" s="234" t="s">
        <v>10</v>
      </c>
      <c r="S3" s="239" t="s">
        <v>11</v>
      </c>
      <c r="T3" s="240" t="s">
        <v>748</v>
      </c>
      <c r="U3" s="436"/>
      <c r="V3" s="439"/>
      <c r="W3" s="471"/>
      <c r="X3" s="464"/>
      <c r="Y3" s="464"/>
      <c r="Z3" s="467"/>
    </row>
    <row r="4" spans="1:26" ht="21.75" customHeight="1" x14ac:dyDescent="0.25">
      <c r="A4" s="211">
        <v>1</v>
      </c>
      <c r="B4" s="213">
        <v>73</v>
      </c>
      <c r="C4" s="21" t="str">
        <f>VLOOKUP($B4,Спорт!$A:$J,2,FALSE)</f>
        <v>Паршин Дмитрий</v>
      </c>
      <c r="D4" s="164" t="str">
        <f>VLOOKUP($B4,Спорт!$A:$J,5,FALSE)</f>
        <v>Sherco</v>
      </c>
      <c r="E4" s="215" t="s">
        <v>19</v>
      </c>
      <c r="F4" s="241">
        <f>'Кон-ты'!$C$8*1+3/1440</f>
        <v>0.46041666666666664</v>
      </c>
      <c r="G4" s="242">
        <v>0.46041666666666664</v>
      </c>
      <c r="H4" s="243">
        <f t="shared" ref="H4:H47" si="0">IF(G4&lt;F4,ABS(G4-F4),IF(ROUNDUP(G4,8)=ROUNDUP(F4,8),0,ABS((G4-F4))))</f>
        <v>0</v>
      </c>
      <c r="I4" s="244">
        <f t="shared" ref="I4:I47" si="1">G4+ЧР</f>
        <v>0.52986111111111112</v>
      </c>
      <c r="J4" s="242">
        <v>0.52986111111111112</v>
      </c>
      <c r="K4" s="245">
        <f t="shared" ref="K4:K40" si="2">IF(J4&lt;I4,ABS(J4-I4),IF(ROUNDUP(J4,8)=ROUNDUP(I4,8),0,ABS((J4-I4))))</f>
        <v>0</v>
      </c>
      <c r="L4" s="241">
        <f t="shared" ref="L4:L40" si="3">J4+ЧР</f>
        <v>0.59930555555555554</v>
      </c>
      <c r="M4" s="242">
        <v>0.59930555555555554</v>
      </c>
      <c r="N4" s="243">
        <f t="shared" ref="N4:N38" si="4">IF(M4&lt;L4,ABS(M4-L4),IF(ROUNDUP(M4,8)=ROUNDUP(L4,8),0,ABS((M4-L4))))</f>
        <v>0</v>
      </c>
      <c r="O4" s="241">
        <f>M4+'Кон-ты'!$C$9</f>
        <v>0.60972222222222217</v>
      </c>
      <c r="P4" s="242">
        <v>0.60555555555555551</v>
      </c>
      <c r="Q4" s="243">
        <f t="shared" ref="Q4:Q35" si="5">IF(P4&lt;O4,0,IF(ROUNDUP(P4,8)=ROUNDUP(O4,8),0,ABS(P4-O4)))</f>
        <v>0</v>
      </c>
      <c r="R4" s="241" t="s">
        <v>775</v>
      </c>
      <c r="S4" s="245" t="s">
        <v>798</v>
      </c>
      <c r="T4" s="243" t="s">
        <v>793</v>
      </c>
      <c r="U4" s="26">
        <f t="shared" ref="U4:U35" si="6">SUM(H4+K4+N4+Q4)</f>
        <v>0</v>
      </c>
      <c r="V4" s="8">
        <f t="shared" ref="V4:V35" si="7">SUM(R4+S4+T4)</f>
        <v>3.8541666666666663E-3</v>
      </c>
      <c r="W4" s="27"/>
      <c r="X4" s="9">
        <f t="shared" ref="X4:X35" si="8">SUM(U4:W4)</f>
        <v>3.8541666666666663E-3</v>
      </c>
      <c r="Y4" s="207">
        <v>1</v>
      </c>
      <c r="Z4" s="209">
        <f>LOOKUP(Y4,{1,2,3,4,5,6,7,8,9,10,11,12,13,14,15,16,17,18,19,20,21},{25,22,20,18,16,15,14,13,12,11,10,9,8,7,6,5,4,3,2,1,0})</f>
        <v>25</v>
      </c>
    </row>
    <row r="5" spans="1:26" ht="21.75" customHeight="1" x14ac:dyDescent="0.25">
      <c r="A5" s="212">
        <v>2</v>
      </c>
      <c r="B5" s="214">
        <v>112</v>
      </c>
      <c r="C5" s="22" t="str">
        <f>VLOOKUP($B5,Спорт!$A:$J,2,FALSE)</f>
        <v>Маликов Илья</v>
      </c>
      <c r="D5" s="165" t="str">
        <f>VLOOKUP($B5,Спорт!$A:$J,5,FALSE)</f>
        <v>КТМ</v>
      </c>
      <c r="E5" s="216" t="s">
        <v>19</v>
      </c>
      <c r="F5" s="246">
        <f>'Кон-ты'!$C$8*1+5/1440</f>
        <v>0.46180555555555552</v>
      </c>
      <c r="G5" s="247">
        <v>0.46180555555555552</v>
      </c>
      <c r="H5" s="248">
        <f t="shared" si="0"/>
        <v>0</v>
      </c>
      <c r="I5" s="249">
        <f t="shared" si="1"/>
        <v>0.53125</v>
      </c>
      <c r="J5" s="247">
        <v>0.53125</v>
      </c>
      <c r="K5" s="250">
        <f t="shared" si="2"/>
        <v>0</v>
      </c>
      <c r="L5" s="246">
        <f t="shared" si="3"/>
        <v>0.60069444444444442</v>
      </c>
      <c r="M5" s="247">
        <v>0.60069444444444442</v>
      </c>
      <c r="N5" s="248">
        <f t="shared" si="4"/>
        <v>0</v>
      </c>
      <c r="O5" s="246">
        <f>M5+'Кон-ты'!$C$9</f>
        <v>0.61111111111111105</v>
      </c>
      <c r="P5" s="247">
        <v>0.60972222222222217</v>
      </c>
      <c r="Q5" s="248">
        <f t="shared" si="5"/>
        <v>0</v>
      </c>
      <c r="R5" s="246" t="s">
        <v>758</v>
      </c>
      <c r="S5" s="250" t="s">
        <v>785</v>
      </c>
      <c r="T5" s="248" t="s">
        <v>755</v>
      </c>
      <c r="U5" s="28">
        <f t="shared" si="6"/>
        <v>0</v>
      </c>
      <c r="V5" s="1">
        <f t="shared" si="7"/>
        <v>3.9120370370370377E-3</v>
      </c>
      <c r="W5" s="29"/>
      <c r="X5" s="10">
        <f t="shared" si="8"/>
        <v>3.9120370370370377E-3</v>
      </c>
      <c r="Y5" s="208">
        <v>2</v>
      </c>
      <c r="Z5" s="210">
        <f>LOOKUP(Y5,{1,2,3,4,5,6,7,8,9,10,11,12,13,14,15,16,17,18,19,20,21},{25,22,20,18,16,15,14,13,12,11,10,9,8,7,6,5,4,3,2,1,0})</f>
        <v>22</v>
      </c>
    </row>
    <row r="6" spans="1:26" ht="21.75" customHeight="1" x14ac:dyDescent="0.25">
      <c r="A6" s="212">
        <v>3</v>
      </c>
      <c r="B6" s="214">
        <v>85</v>
      </c>
      <c r="C6" s="22" t="str">
        <f>VLOOKUP($B6,Спорт!$A:$J,2,FALSE)</f>
        <v>Золотов Дмитрий</v>
      </c>
      <c r="D6" s="165" t="str">
        <f>VLOOKUP($B6,Спорт!$A:$J,5,FALSE)</f>
        <v>Gas Gas</v>
      </c>
      <c r="E6" s="216" t="s">
        <v>19</v>
      </c>
      <c r="F6" s="246">
        <f>'Кон-ты'!$C$8*1+4/1440</f>
        <v>0.46111111111111108</v>
      </c>
      <c r="G6" s="247">
        <v>0.46111111111111108</v>
      </c>
      <c r="H6" s="248">
        <f t="shared" si="0"/>
        <v>0</v>
      </c>
      <c r="I6" s="249">
        <f t="shared" si="1"/>
        <v>0.53055555555555556</v>
      </c>
      <c r="J6" s="247">
        <v>0.53055555555555556</v>
      </c>
      <c r="K6" s="250">
        <f t="shared" si="2"/>
        <v>0</v>
      </c>
      <c r="L6" s="246">
        <f t="shared" si="3"/>
        <v>0.6</v>
      </c>
      <c r="M6" s="247">
        <v>0.6</v>
      </c>
      <c r="N6" s="248">
        <f t="shared" si="4"/>
        <v>0</v>
      </c>
      <c r="O6" s="246">
        <f>M6+'Кон-ты'!$C$9</f>
        <v>0.61041666666666661</v>
      </c>
      <c r="P6" s="247">
        <v>0.61041666666666672</v>
      </c>
      <c r="Q6" s="248">
        <f t="shared" si="5"/>
        <v>0</v>
      </c>
      <c r="R6" s="246" t="s">
        <v>777</v>
      </c>
      <c r="S6" s="250" t="s">
        <v>799</v>
      </c>
      <c r="T6" s="248" t="s">
        <v>771</v>
      </c>
      <c r="U6" s="28">
        <f t="shared" si="6"/>
        <v>0</v>
      </c>
      <c r="V6" s="1">
        <f t="shared" si="7"/>
        <v>3.9351851851851848E-3</v>
      </c>
      <c r="W6" s="29"/>
      <c r="X6" s="10">
        <f t="shared" si="8"/>
        <v>3.9351851851851848E-3</v>
      </c>
      <c r="Y6" s="208">
        <v>3</v>
      </c>
      <c r="Z6" s="210">
        <f>LOOKUP(Y6,{1,2,3,4,5,6,7,8,9,10,11,12,13,14,15,16,17,18,19,20,21},{25,22,20,18,16,15,14,13,12,11,10,9,8,7,6,5,4,3,2,1,0})</f>
        <v>20</v>
      </c>
    </row>
    <row r="7" spans="1:26" ht="21.75" customHeight="1" x14ac:dyDescent="0.25">
      <c r="A7" s="212">
        <v>4</v>
      </c>
      <c r="B7" s="214">
        <v>154</v>
      </c>
      <c r="C7" s="22" t="str">
        <f>VLOOKUP($B7,Спорт!$A:$J,2,FALSE)</f>
        <v>Лужин Александр</v>
      </c>
      <c r="D7" s="165" t="str">
        <f>VLOOKUP($B7,Спорт!$A:$J,5,FALSE)</f>
        <v>Sherco</v>
      </c>
      <c r="E7" s="216" t="s">
        <v>28</v>
      </c>
      <c r="F7" s="246">
        <f>'Кон-ты'!$C$8*1+16/1440</f>
        <v>0.46944444444444444</v>
      </c>
      <c r="G7" s="247">
        <v>0.46944444444444444</v>
      </c>
      <c r="H7" s="248">
        <f t="shared" si="0"/>
        <v>0</v>
      </c>
      <c r="I7" s="249">
        <f t="shared" si="1"/>
        <v>0.53888888888888886</v>
      </c>
      <c r="J7" s="247">
        <v>0.53888888888888886</v>
      </c>
      <c r="K7" s="250">
        <f t="shared" si="2"/>
        <v>0</v>
      </c>
      <c r="L7" s="246">
        <f t="shared" si="3"/>
        <v>0.60833333333333328</v>
      </c>
      <c r="M7" s="247">
        <v>0.60833333333333328</v>
      </c>
      <c r="N7" s="248">
        <f t="shared" si="4"/>
        <v>0</v>
      </c>
      <c r="O7" s="246">
        <f>M7+'Кон-ты'!$C$9</f>
        <v>0.61874999999999991</v>
      </c>
      <c r="P7" s="247">
        <v>0.61319444444444449</v>
      </c>
      <c r="Q7" s="248">
        <f t="shared" si="5"/>
        <v>0</v>
      </c>
      <c r="R7" s="246" t="s">
        <v>765</v>
      </c>
      <c r="S7" s="250" t="s">
        <v>790</v>
      </c>
      <c r="T7" s="248" t="s">
        <v>817</v>
      </c>
      <c r="U7" s="28">
        <f t="shared" si="6"/>
        <v>0</v>
      </c>
      <c r="V7" s="1">
        <f t="shared" si="7"/>
        <v>3.9699074074074072E-3</v>
      </c>
      <c r="W7" s="29"/>
      <c r="X7" s="10">
        <f t="shared" si="8"/>
        <v>3.9699074074074072E-3</v>
      </c>
      <c r="Y7" s="208">
        <v>4</v>
      </c>
      <c r="Z7" s="210">
        <f>LOOKUP(Y7,{1,2,3,4,5,6,7,8,9,10,11,12,13,14,15,16,17,18,19,20,21},{25,22,20,18,16,15,14,13,12,11,10,9,8,7,6,5,4,3,2,1,0})</f>
        <v>18</v>
      </c>
    </row>
    <row r="8" spans="1:26" ht="21.75" customHeight="1" x14ac:dyDescent="0.25">
      <c r="A8" s="212">
        <v>5</v>
      </c>
      <c r="B8" s="214">
        <v>198</v>
      </c>
      <c r="C8" s="22" t="str">
        <f>VLOOKUP($B8,Спорт!$A:$J,2,FALSE)</f>
        <v>Дронов Алексей</v>
      </c>
      <c r="D8" s="165" t="str">
        <f>VLOOKUP($B8,Спорт!$A:$J,5,FALSE)</f>
        <v>КТМ</v>
      </c>
      <c r="E8" s="216" t="s">
        <v>28</v>
      </c>
      <c r="F8" s="246">
        <f>'Кон-ты'!$C$8*1+18/1440</f>
        <v>0.47083333333333333</v>
      </c>
      <c r="G8" s="247">
        <v>0.47083333333333333</v>
      </c>
      <c r="H8" s="248">
        <f t="shared" si="0"/>
        <v>0</v>
      </c>
      <c r="I8" s="249">
        <f t="shared" si="1"/>
        <v>0.54027777777777775</v>
      </c>
      <c r="J8" s="247">
        <v>0.54027777777777775</v>
      </c>
      <c r="K8" s="250">
        <f t="shared" si="2"/>
        <v>0</v>
      </c>
      <c r="L8" s="246">
        <f t="shared" si="3"/>
        <v>0.60972222222222217</v>
      </c>
      <c r="M8" s="247">
        <v>0.60972222222222217</v>
      </c>
      <c r="N8" s="248">
        <f t="shared" si="4"/>
        <v>0</v>
      </c>
      <c r="O8" s="246">
        <f>M8+'Кон-ты'!$C$9</f>
        <v>0.6201388888888888</v>
      </c>
      <c r="P8" s="247">
        <v>0.61875000000000002</v>
      </c>
      <c r="Q8" s="248">
        <f t="shared" si="5"/>
        <v>0</v>
      </c>
      <c r="R8" s="246" t="s">
        <v>769</v>
      </c>
      <c r="S8" s="250" t="s">
        <v>765</v>
      </c>
      <c r="T8" s="248" t="s">
        <v>793</v>
      </c>
      <c r="U8" s="28">
        <f t="shared" si="6"/>
        <v>0</v>
      </c>
      <c r="V8" s="1">
        <f t="shared" si="7"/>
        <v>4.1782407407407402E-3</v>
      </c>
      <c r="W8" s="29"/>
      <c r="X8" s="10">
        <f t="shared" si="8"/>
        <v>4.1782407407407402E-3</v>
      </c>
      <c r="Y8" s="208">
        <v>5</v>
      </c>
      <c r="Z8" s="210">
        <f>LOOKUP(Y8,{1,2,3,4,5,6,7,8,9,10,11,12,13,14,15,16,17,18,19,20,21},{25,22,20,18,16,15,14,13,12,11,10,9,8,7,6,5,4,3,2,1,0})</f>
        <v>16</v>
      </c>
    </row>
    <row r="9" spans="1:26" ht="21.75" customHeight="1" x14ac:dyDescent="0.25">
      <c r="A9" s="212">
        <v>6</v>
      </c>
      <c r="B9" s="214">
        <v>313</v>
      </c>
      <c r="C9" s="22" t="str">
        <f>VLOOKUP($B9,Спорт!$A:$J,2,FALSE)</f>
        <v>Миронов Данила</v>
      </c>
      <c r="D9" s="165" t="str">
        <f>VLOOKUP($B9,Спорт!$A:$J,5,FALSE)</f>
        <v>Sherco</v>
      </c>
      <c r="E9" s="216" t="s">
        <v>29</v>
      </c>
      <c r="F9" s="246">
        <f>'Кон-ты'!$C$8*1+11/1440</f>
        <v>0.46597222222222218</v>
      </c>
      <c r="G9" s="247">
        <v>0.46597222222222218</v>
      </c>
      <c r="H9" s="248">
        <f t="shared" si="0"/>
        <v>0</v>
      </c>
      <c r="I9" s="249">
        <f t="shared" si="1"/>
        <v>0.53541666666666665</v>
      </c>
      <c r="J9" s="247">
        <v>0.53541666666666665</v>
      </c>
      <c r="K9" s="250">
        <f t="shared" si="2"/>
        <v>0</v>
      </c>
      <c r="L9" s="246">
        <f t="shared" si="3"/>
        <v>0.60486111111111107</v>
      </c>
      <c r="M9" s="247">
        <v>0.60486111111111118</v>
      </c>
      <c r="N9" s="248">
        <f t="shared" si="4"/>
        <v>0</v>
      </c>
      <c r="O9" s="246">
        <f>M9+'Кон-ты'!$C$9</f>
        <v>0.61527777777777781</v>
      </c>
      <c r="P9" s="247">
        <v>0.60972222222222217</v>
      </c>
      <c r="Q9" s="248">
        <f t="shared" si="5"/>
        <v>0</v>
      </c>
      <c r="R9" s="246" t="s">
        <v>758</v>
      </c>
      <c r="S9" s="250" t="s">
        <v>785</v>
      </c>
      <c r="T9" s="248" t="s">
        <v>809</v>
      </c>
      <c r="U9" s="28">
        <f t="shared" si="6"/>
        <v>0</v>
      </c>
      <c r="V9" s="1">
        <f t="shared" si="7"/>
        <v>4.7106481481481478E-3</v>
      </c>
      <c r="W9" s="29"/>
      <c r="X9" s="10">
        <f t="shared" si="8"/>
        <v>4.7106481481481478E-3</v>
      </c>
      <c r="Y9" s="208">
        <v>6</v>
      </c>
      <c r="Z9" s="210">
        <f>LOOKUP(Y9,{1,2,3,4,5,6,7,8,9,10,11,12,13,14,15,16,17,18,19,20,21},{25,22,20,18,16,15,14,13,12,11,10,9,8,7,6,5,4,3,2,1,0})</f>
        <v>15</v>
      </c>
    </row>
    <row r="10" spans="1:26" ht="21.75" customHeight="1" x14ac:dyDescent="0.25">
      <c r="A10" s="212">
        <v>7</v>
      </c>
      <c r="B10" s="214">
        <v>44</v>
      </c>
      <c r="C10" s="22" t="str">
        <f>VLOOKUP($B10,Спорт!$A:$J,2,FALSE)</f>
        <v>Бибиков Олег</v>
      </c>
      <c r="D10" s="165" t="str">
        <f>VLOOKUP($B10,Спорт!$A:$J,5,FALSE)</f>
        <v>КТМ</v>
      </c>
      <c r="E10" s="216" t="s">
        <v>19</v>
      </c>
      <c r="F10" s="246">
        <f>'Кон-ты'!$C$8*1+2/1440</f>
        <v>0.4597222222222222</v>
      </c>
      <c r="G10" s="247">
        <v>0.4597222222222222</v>
      </c>
      <c r="H10" s="248">
        <f t="shared" si="0"/>
        <v>0</v>
      </c>
      <c r="I10" s="249">
        <f t="shared" si="1"/>
        <v>0.52916666666666667</v>
      </c>
      <c r="J10" s="247">
        <v>0.52916666666666667</v>
      </c>
      <c r="K10" s="250">
        <f t="shared" si="2"/>
        <v>0</v>
      </c>
      <c r="L10" s="246">
        <f t="shared" si="3"/>
        <v>0.59861111111111109</v>
      </c>
      <c r="M10" s="247">
        <v>0.59861111111111109</v>
      </c>
      <c r="N10" s="248">
        <f t="shared" si="4"/>
        <v>0</v>
      </c>
      <c r="O10" s="246">
        <f>M10+'Кон-ты'!$C$9</f>
        <v>0.60902777777777772</v>
      </c>
      <c r="P10" s="247">
        <v>0.61041666666666672</v>
      </c>
      <c r="Q10" s="248">
        <f t="shared" si="5"/>
        <v>1.388888888888995E-3</v>
      </c>
      <c r="R10" s="246" t="s">
        <v>765</v>
      </c>
      <c r="S10" s="250" t="s">
        <v>785</v>
      </c>
      <c r="T10" s="248" t="s">
        <v>827</v>
      </c>
      <c r="U10" s="28">
        <f t="shared" si="6"/>
        <v>1.388888888888995E-3</v>
      </c>
      <c r="V10" s="1">
        <f t="shared" si="7"/>
        <v>3.3912037037037036E-3</v>
      </c>
      <c r="W10" s="29"/>
      <c r="X10" s="10">
        <f t="shared" si="8"/>
        <v>4.7800925925926985E-3</v>
      </c>
      <c r="Y10" s="208">
        <v>7</v>
      </c>
      <c r="Z10" s="210">
        <f>LOOKUP(Y10,{1,2,3,4,5,6,7,8,9,10,11,12,13,14,15,16,17,18,19,20,21},{25,22,20,18,16,15,14,13,12,11,10,9,8,7,6,5,4,3,2,1,0})</f>
        <v>14</v>
      </c>
    </row>
    <row r="11" spans="1:26" ht="21.75" customHeight="1" x14ac:dyDescent="0.25">
      <c r="A11" s="212">
        <v>8</v>
      </c>
      <c r="B11" s="214">
        <v>555</v>
      </c>
      <c r="C11" s="22" t="str">
        <f>VLOOKUP($B11,Спорт!$A:$J,2,FALSE)</f>
        <v>Камушкин Владимир</v>
      </c>
      <c r="D11" s="165" t="str">
        <f>VLOOKUP($B11,Спорт!$A:$J,5,FALSE)</f>
        <v>Sherco</v>
      </c>
      <c r="E11" s="216" t="s">
        <v>19</v>
      </c>
      <c r="F11" s="246">
        <f>'Кон-ты'!$C$8*1+8/1440</f>
        <v>0.46388888888888885</v>
      </c>
      <c r="G11" s="247">
        <v>0.46388888888888885</v>
      </c>
      <c r="H11" s="248">
        <f t="shared" si="0"/>
        <v>0</v>
      </c>
      <c r="I11" s="249">
        <f t="shared" si="1"/>
        <v>0.53333333333333333</v>
      </c>
      <c r="J11" s="247">
        <v>0.53333333333333333</v>
      </c>
      <c r="K11" s="250">
        <f t="shared" si="2"/>
        <v>0</v>
      </c>
      <c r="L11" s="246">
        <f t="shared" si="3"/>
        <v>0.60277777777777775</v>
      </c>
      <c r="M11" s="247">
        <v>0.60277777777777775</v>
      </c>
      <c r="N11" s="248">
        <f t="shared" si="4"/>
        <v>0</v>
      </c>
      <c r="O11" s="246">
        <f>M11+'Кон-ты'!$C$9</f>
        <v>0.61319444444444438</v>
      </c>
      <c r="P11" s="247">
        <v>0.61041666666666672</v>
      </c>
      <c r="Q11" s="248">
        <f t="shared" si="5"/>
        <v>0</v>
      </c>
      <c r="R11" s="246" t="s">
        <v>780</v>
      </c>
      <c r="S11" s="250" t="s">
        <v>758</v>
      </c>
      <c r="T11" s="248" t="s">
        <v>835</v>
      </c>
      <c r="U11" s="28">
        <f t="shared" si="6"/>
        <v>0</v>
      </c>
      <c r="V11" s="1">
        <f t="shared" si="7"/>
        <v>5.6597222222222222E-3</v>
      </c>
      <c r="W11" s="29"/>
      <c r="X11" s="10">
        <f t="shared" si="8"/>
        <v>5.6597222222222222E-3</v>
      </c>
      <c r="Y11" s="208">
        <v>8</v>
      </c>
      <c r="Z11" s="210">
        <f>LOOKUP(Y11,{1,2,3,4,5,6,7,8,9,10,11,12,13,14,15,16,17,18,19,20,21},{25,22,20,18,16,15,14,13,12,11,10,9,8,7,6,5,4,3,2,1,0})</f>
        <v>13</v>
      </c>
    </row>
    <row r="12" spans="1:26" ht="21.75" customHeight="1" x14ac:dyDescent="0.25">
      <c r="A12" s="212">
        <v>9</v>
      </c>
      <c r="B12" s="214">
        <v>477</v>
      </c>
      <c r="C12" s="22" t="str">
        <f>VLOOKUP($B12,Спорт!$A:$J,2,FALSE)</f>
        <v>Кодин Александр</v>
      </c>
      <c r="D12" s="165" t="str">
        <f>VLOOKUP($B12,Спорт!$A:$J,5,FALSE)</f>
        <v>Husqvarna</v>
      </c>
      <c r="E12" s="216" t="s">
        <v>19</v>
      </c>
      <c r="F12" s="246">
        <f>'Кон-ты'!$C$8*1+7/1440</f>
        <v>0.46319444444444441</v>
      </c>
      <c r="G12" s="247">
        <v>0.46319444444444441</v>
      </c>
      <c r="H12" s="248">
        <f t="shared" si="0"/>
        <v>0</v>
      </c>
      <c r="I12" s="249">
        <f t="shared" si="1"/>
        <v>0.53263888888888888</v>
      </c>
      <c r="J12" s="247">
        <v>0.53263888888888888</v>
      </c>
      <c r="K12" s="250">
        <f t="shared" si="2"/>
        <v>0</v>
      </c>
      <c r="L12" s="246">
        <f t="shared" si="3"/>
        <v>0.6020833333333333</v>
      </c>
      <c r="M12" s="247">
        <v>0.6020833333333333</v>
      </c>
      <c r="N12" s="248">
        <f t="shared" si="4"/>
        <v>0</v>
      </c>
      <c r="O12" s="246">
        <f>M12+'Кон-ты'!$C$9</f>
        <v>0.61249999999999993</v>
      </c>
      <c r="P12" s="247">
        <v>0.61111111111111105</v>
      </c>
      <c r="Q12" s="248">
        <f t="shared" si="5"/>
        <v>0</v>
      </c>
      <c r="R12" s="246" t="s">
        <v>760</v>
      </c>
      <c r="S12" s="250" t="s">
        <v>801</v>
      </c>
      <c r="T12" s="248" t="s">
        <v>834</v>
      </c>
      <c r="U12" s="28">
        <f t="shared" si="6"/>
        <v>0</v>
      </c>
      <c r="V12" s="1">
        <f t="shared" si="7"/>
        <v>6.5393518518518517E-3</v>
      </c>
      <c r="W12" s="29"/>
      <c r="X12" s="10">
        <f t="shared" si="8"/>
        <v>6.5393518518518517E-3</v>
      </c>
      <c r="Y12" s="208">
        <v>9</v>
      </c>
      <c r="Z12" s="210">
        <f>LOOKUP(Y12,{1,2,3,4,5,6,7,8,9,10,11,12,13,14,15,16,17,18,19,20,21},{25,22,20,18,16,15,14,13,12,11,10,9,8,7,6,5,4,3,2,1,0})</f>
        <v>12</v>
      </c>
    </row>
    <row r="13" spans="1:26" ht="21.75" customHeight="1" x14ac:dyDescent="0.25">
      <c r="A13" s="212">
        <v>10</v>
      </c>
      <c r="B13" s="214">
        <v>111</v>
      </c>
      <c r="C13" s="22" t="str">
        <f>VLOOKUP($B13,Спорт!$A:$J,2,FALSE)</f>
        <v>Лушниченко Сергей</v>
      </c>
      <c r="D13" s="165" t="str">
        <f>VLOOKUP($B13,Спорт!$A:$J,5,FALSE)</f>
        <v>КТМ</v>
      </c>
      <c r="E13" s="216" t="s">
        <v>28</v>
      </c>
      <c r="F13" s="246">
        <f>'Кон-ты'!$C$8*1+14/1440</f>
        <v>0.46805555555555556</v>
      </c>
      <c r="G13" s="247">
        <v>0.46805555555555556</v>
      </c>
      <c r="H13" s="248">
        <f t="shared" si="0"/>
        <v>0</v>
      </c>
      <c r="I13" s="249">
        <f t="shared" si="1"/>
        <v>0.53749999999999998</v>
      </c>
      <c r="J13" s="247">
        <v>0.53819444444444442</v>
      </c>
      <c r="K13" s="250">
        <f t="shared" si="2"/>
        <v>6.9444444444444198E-4</v>
      </c>
      <c r="L13" s="246">
        <f t="shared" si="3"/>
        <v>0.60763888888888884</v>
      </c>
      <c r="M13" s="247">
        <v>0.60763888888888895</v>
      </c>
      <c r="N13" s="248">
        <f t="shared" si="4"/>
        <v>0</v>
      </c>
      <c r="O13" s="246">
        <f>M13+'Кон-ты'!$C$9</f>
        <v>0.61805555555555558</v>
      </c>
      <c r="P13" s="247">
        <v>0.61388888888888882</v>
      </c>
      <c r="Q13" s="248">
        <f t="shared" si="5"/>
        <v>0</v>
      </c>
      <c r="R13" s="246" t="s">
        <v>764</v>
      </c>
      <c r="S13" s="250" t="s">
        <v>777</v>
      </c>
      <c r="T13" s="248" t="s">
        <v>815</v>
      </c>
      <c r="U13" s="28">
        <f t="shared" si="6"/>
        <v>6.9444444444444198E-4</v>
      </c>
      <c r="V13" s="1">
        <f t="shared" si="7"/>
        <v>6.400462962962962E-3</v>
      </c>
      <c r="W13" s="29"/>
      <c r="X13" s="10">
        <f t="shared" si="8"/>
        <v>7.0949074074074039E-3</v>
      </c>
      <c r="Y13" s="208">
        <v>10</v>
      </c>
      <c r="Z13" s="210">
        <f>LOOKUP(Y13,{1,2,3,4,5,6,7,8,9,10,11,12,13,14,15,16,17,18,19,20,21},{25,22,20,18,16,15,14,13,12,11,10,9,8,7,6,5,4,3,2,1,0})</f>
        <v>11</v>
      </c>
    </row>
    <row r="14" spans="1:26" ht="21.75" customHeight="1" x14ac:dyDescent="0.25">
      <c r="A14" s="212">
        <v>11</v>
      </c>
      <c r="B14" s="214">
        <v>5</v>
      </c>
      <c r="C14" s="22" t="str">
        <f>VLOOKUP($B14,Спорт!$A:$J,2,FALSE)</f>
        <v>Завгородний Максим</v>
      </c>
      <c r="D14" s="165" t="str">
        <f>VLOOKUP($B14,Спорт!$A:$J,5,FALSE)</f>
        <v>КТМ</v>
      </c>
      <c r="E14" s="216" t="s">
        <v>29</v>
      </c>
      <c r="F14" s="246">
        <f>'Кон-ты'!$C$8*1+8/1440</f>
        <v>0.46388888888888885</v>
      </c>
      <c r="G14" s="247">
        <v>0.46388888888888885</v>
      </c>
      <c r="H14" s="248">
        <f t="shared" si="0"/>
        <v>0</v>
      </c>
      <c r="I14" s="249">
        <f t="shared" si="1"/>
        <v>0.53333333333333333</v>
      </c>
      <c r="J14" s="247">
        <v>0.53333333333333333</v>
      </c>
      <c r="K14" s="250">
        <f t="shared" si="2"/>
        <v>0</v>
      </c>
      <c r="L14" s="246">
        <f t="shared" si="3"/>
        <v>0.60277777777777775</v>
      </c>
      <c r="M14" s="247">
        <v>0.60347222222222219</v>
      </c>
      <c r="N14" s="248">
        <f t="shared" si="4"/>
        <v>6.9444444444444198E-4</v>
      </c>
      <c r="O14" s="246">
        <f>M14+'Кон-ты'!$C$9</f>
        <v>0.61388888888888882</v>
      </c>
      <c r="P14" s="247">
        <v>0.60486111111111118</v>
      </c>
      <c r="Q14" s="248">
        <f t="shared" si="5"/>
        <v>0</v>
      </c>
      <c r="R14" s="246" t="s">
        <v>754</v>
      </c>
      <c r="S14" s="250" t="s">
        <v>768</v>
      </c>
      <c r="T14" s="248" t="s">
        <v>806</v>
      </c>
      <c r="U14" s="28">
        <f t="shared" si="6"/>
        <v>6.9444444444444198E-4</v>
      </c>
      <c r="V14" s="1">
        <f t="shared" si="7"/>
        <v>7.3495370370370364E-3</v>
      </c>
      <c r="W14" s="29"/>
      <c r="X14" s="10">
        <f t="shared" si="8"/>
        <v>8.0439814814814783E-3</v>
      </c>
      <c r="Y14" s="208">
        <v>11</v>
      </c>
      <c r="Z14" s="210">
        <f>LOOKUP(Y14,{1,2,3,4,5,6,7,8,9,10,11,12,13,14,15,16,17,18,19,20,21},{25,22,20,18,16,15,14,13,12,11,10,9,8,7,6,5,4,3,2,1,0})</f>
        <v>10</v>
      </c>
    </row>
    <row r="15" spans="1:26" ht="21.75" customHeight="1" x14ac:dyDescent="0.25">
      <c r="A15" s="212">
        <v>12</v>
      </c>
      <c r="B15" s="214">
        <v>56</v>
      </c>
      <c r="C15" s="22" t="str">
        <f>VLOOKUP($B15,Спорт!$A:$J,2,FALSE)</f>
        <v>Разумов Александр</v>
      </c>
      <c r="D15" s="165" t="str">
        <f>VLOOKUP($B15,Спорт!$A:$J,5,FALSE)</f>
        <v>КТМ</v>
      </c>
      <c r="E15" s="216" t="s">
        <v>19</v>
      </c>
      <c r="F15" s="246">
        <f>'Кон-ты'!$C$8*1+2/1440</f>
        <v>0.4597222222222222</v>
      </c>
      <c r="G15" s="247">
        <v>0.4597222222222222</v>
      </c>
      <c r="H15" s="248">
        <f t="shared" si="0"/>
        <v>0</v>
      </c>
      <c r="I15" s="249">
        <f t="shared" si="1"/>
        <v>0.52916666666666667</v>
      </c>
      <c r="J15" s="247">
        <v>0.52916666666666667</v>
      </c>
      <c r="K15" s="250">
        <f t="shared" si="2"/>
        <v>0</v>
      </c>
      <c r="L15" s="246">
        <f t="shared" si="3"/>
        <v>0.59861111111111109</v>
      </c>
      <c r="M15" s="247">
        <v>0.60069444444444442</v>
      </c>
      <c r="N15" s="248">
        <f t="shared" si="4"/>
        <v>2.0833333333333259E-3</v>
      </c>
      <c r="O15" s="246">
        <f>M15+'Кон-ты'!$C$9</f>
        <v>0.61111111111111105</v>
      </c>
      <c r="P15" s="247">
        <v>0.60486111111111118</v>
      </c>
      <c r="Q15" s="248">
        <f t="shared" si="5"/>
        <v>0</v>
      </c>
      <c r="R15" s="246" t="s">
        <v>758</v>
      </c>
      <c r="S15" s="250" t="s">
        <v>767</v>
      </c>
      <c r="T15" s="248" t="s">
        <v>828</v>
      </c>
      <c r="U15" s="28">
        <f t="shared" si="6"/>
        <v>2.0833333333333259E-3</v>
      </c>
      <c r="V15" s="1">
        <f t="shared" si="7"/>
        <v>6.1921296296296308E-3</v>
      </c>
      <c r="W15" s="29"/>
      <c r="X15" s="10">
        <f t="shared" si="8"/>
        <v>8.2754629629629567E-3</v>
      </c>
      <c r="Y15" s="208">
        <v>12</v>
      </c>
      <c r="Z15" s="210">
        <f>LOOKUP(Y15,{1,2,3,4,5,6,7,8,9,10,11,12,13,14,15,16,17,18,19,20,21},{25,22,20,18,16,15,14,13,12,11,10,9,8,7,6,5,4,3,2,1,0})</f>
        <v>9</v>
      </c>
    </row>
    <row r="16" spans="1:26" ht="21.75" customHeight="1" x14ac:dyDescent="0.25">
      <c r="A16" s="212">
        <v>13</v>
      </c>
      <c r="B16" s="214">
        <v>113</v>
      </c>
      <c r="C16" s="22" t="str">
        <f>VLOOKUP($B16,Спорт!$A:$J,2,FALSE)</f>
        <v>Лезинов Андрей</v>
      </c>
      <c r="D16" s="165" t="str">
        <f>VLOOKUP($B16,Спорт!$A:$J,5,FALSE)</f>
        <v>Husaberg</v>
      </c>
      <c r="E16" s="216" t="s">
        <v>28</v>
      </c>
      <c r="F16" s="246">
        <f>'Кон-ты'!$C$8*1+15/1440</f>
        <v>0.46875</v>
      </c>
      <c r="G16" s="247">
        <v>0.46875</v>
      </c>
      <c r="H16" s="248">
        <f t="shared" si="0"/>
        <v>0</v>
      </c>
      <c r="I16" s="249">
        <f t="shared" si="1"/>
        <v>0.53819444444444442</v>
      </c>
      <c r="J16" s="247">
        <v>0.53819444444444442</v>
      </c>
      <c r="K16" s="250">
        <f t="shared" si="2"/>
        <v>0</v>
      </c>
      <c r="L16" s="246">
        <f t="shared" si="3"/>
        <v>0.60763888888888884</v>
      </c>
      <c r="M16" s="247">
        <v>0.61041666666666672</v>
      </c>
      <c r="N16" s="248">
        <f t="shared" si="4"/>
        <v>2.7777777777778789E-3</v>
      </c>
      <c r="O16" s="246">
        <f>M16+'Кон-ты'!$C$9</f>
        <v>0.62083333333333335</v>
      </c>
      <c r="P16" s="247">
        <v>0.61388888888888882</v>
      </c>
      <c r="Q16" s="248">
        <f t="shared" si="5"/>
        <v>0</v>
      </c>
      <c r="R16" s="246" t="s">
        <v>765</v>
      </c>
      <c r="S16" s="250" t="s">
        <v>783</v>
      </c>
      <c r="T16" s="248" t="s">
        <v>816</v>
      </c>
      <c r="U16" s="28">
        <f t="shared" si="6"/>
        <v>2.7777777777778789E-3</v>
      </c>
      <c r="V16" s="1">
        <f t="shared" si="7"/>
        <v>6.1805555555555555E-3</v>
      </c>
      <c r="W16" s="29"/>
      <c r="X16" s="10">
        <f t="shared" si="8"/>
        <v>8.9583333333334344E-3</v>
      </c>
      <c r="Y16" s="208">
        <v>13</v>
      </c>
      <c r="Z16" s="210">
        <f>LOOKUP(Y16,{1,2,3,4,5,6,7,8,9,10,11,12,13,14,15,16,17,18,19,20,21},{25,22,20,18,16,15,14,13,12,11,10,9,8,7,6,5,4,3,2,1,0})</f>
        <v>8</v>
      </c>
    </row>
    <row r="17" spans="1:26" ht="21.75" customHeight="1" x14ac:dyDescent="0.25">
      <c r="A17" s="212">
        <v>14</v>
      </c>
      <c r="B17" s="214">
        <v>217</v>
      </c>
      <c r="C17" s="22" t="str">
        <f>VLOOKUP($B17,Спорт!$A:$J,2,FALSE)</f>
        <v>Кравченко Андрей</v>
      </c>
      <c r="D17" s="165" t="str">
        <f>VLOOKUP($B17,Спорт!$A:$J,5,FALSE)</f>
        <v>Honda</v>
      </c>
      <c r="E17" s="216" t="s">
        <v>28</v>
      </c>
      <c r="F17" s="246">
        <f>'Кон-ты'!$C$8*1+18/1440</f>
        <v>0.47083333333333333</v>
      </c>
      <c r="G17" s="247">
        <v>0.47083333333333333</v>
      </c>
      <c r="H17" s="248">
        <f t="shared" si="0"/>
        <v>0</v>
      </c>
      <c r="I17" s="249">
        <f t="shared" si="1"/>
        <v>0.54027777777777775</v>
      </c>
      <c r="J17" s="247">
        <v>0.54027777777777775</v>
      </c>
      <c r="K17" s="250">
        <f t="shared" si="2"/>
        <v>0</v>
      </c>
      <c r="L17" s="246">
        <f t="shared" si="3"/>
        <v>0.60972222222222217</v>
      </c>
      <c r="M17" s="247">
        <v>0.6118055555555556</v>
      </c>
      <c r="N17" s="248">
        <f t="shared" si="4"/>
        <v>2.083333333333437E-3</v>
      </c>
      <c r="O17" s="246">
        <f>M17+'Кон-ты'!$C$9</f>
        <v>0.62222222222222223</v>
      </c>
      <c r="P17" s="247">
        <v>0.62013888888888891</v>
      </c>
      <c r="Q17" s="248">
        <f t="shared" si="5"/>
        <v>0</v>
      </c>
      <c r="R17" s="246" t="s">
        <v>770</v>
      </c>
      <c r="S17" s="250" t="s">
        <v>767</v>
      </c>
      <c r="T17" s="248" t="s">
        <v>819</v>
      </c>
      <c r="U17" s="28">
        <f t="shared" si="6"/>
        <v>2.083333333333437E-3</v>
      </c>
      <c r="V17" s="1">
        <f t="shared" si="7"/>
        <v>7.6157407407407406E-3</v>
      </c>
      <c r="W17" s="29"/>
      <c r="X17" s="10">
        <f t="shared" si="8"/>
        <v>9.6990740740741776E-3</v>
      </c>
      <c r="Y17" s="208">
        <v>14</v>
      </c>
      <c r="Z17" s="210">
        <f>LOOKUP(Y17,{1,2,3,4,5,6,7,8,9,10,11,12,13,14,15,16,17,18,19,20,21},{25,22,20,18,16,15,14,13,12,11,10,9,8,7,6,5,4,3,2,1,0})</f>
        <v>7</v>
      </c>
    </row>
    <row r="18" spans="1:26" ht="21.75" customHeight="1" x14ac:dyDescent="0.25">
      <c r="A18" s="212">
        <v>15</v>
      </c>
      <c r="B18" s="214">
        <v>789</v>
      </c>
      <c r="C18" s="22" t="str">
        <f>VLOOKUP($B18,Спорт!$A:$J,2,FALSE)</f>
        <v>Костенко Дмитрий</v>
      </c>
      <c r="D18" s="165" t="str">
        <f>VLOOKUP($B18,Спорт!$A:$J,5,FALSE)</f>
        <v>КТМ</v>
      </c>
      <c r="E18" s="216" t="s">
        <v>28</v>
      </c>
      <c r="F18" s="246">
        <f>'Кон-ты'!$C$8*1+21/1440</f>
        <v>0.47291666666666665</v>
      </c>
      <c r="G18" s="247">
        <v>0.47291666666666665</v>
      </c>
      <c r="H18" s="248">
        <f t="shared" si="0"/>
        <v>0</v>
      </c>
      <c r="I18" s="249">
        <f t="shared" si="1"/>
        <v>0.54236111111111107</v>
      </c>
      <c r="J18" s="247">
        <v>0.5444444444444444</v>
      </c>
      <c r="K18" s="250">
        <f t="shared" si="2"/>
        <v>2.0833333333333259E-3</v>
      </c>
      <c r="L18" s="246">
        <f t="shared" si="3"/>
        <v>0.61388888888888882</v>
      </c>
      <c r="M18" s="247">
        <v>0.61597222222222225</v>
      </c>
      <c r="N18" s="248">
        <f t="shared" si="4"/>
        <v>2.083333333333437E-3</v>
      </c>
      <c r="O18" s="246">
        <f>M18+'Кон-ты'!$C$9</f>
        <v>0.62638888888888888</v>
      </c>
      <c r="P18" s="247">
        <v>0.62638888888888888</v>
      </c>
      <c r="Q18" s="248">
        <f t="shared" si="5"/>
        <v>0</v>
      </c>
      <c r="R18" s="246" t="s">
        <v>772</v>
      </c>
      <c r="S18" s="250" t="s">
        <v>793</v>
      </c>
      <c r="T18" s="248" t="s">
        <v>822</v>
      </c>
      <c r="U18" s="28">
        <f t="shared" si="6"/>
        <v>4.1666666666667629E-3</v>
      </c>
      <c r="V18" s="1">
        <f t="shared" si="7"/>
        <v>9.2592592592592587E-3</v>
      </c>
      <c r="W18" s="29"/>
      <c r="X18" s="10">
        <f t="shared" si="8"/>
        <v>1.3425925925926022E-2</v>
      </c>
      <c r="Y18" s="208">
        <v>15</v>
      </c>
      <c r="Z18" s="210">
        <f>LOOKUP(Y18,{1,2,3,4,5,6,7,8,9,10,11,12,13,14,15,16,17,18,19,20,21},{25,22,20,18,16,15,14,13,12,11,10,9,8,7,6,5,4,3,2,1,0})</f>
        <v>6</v>
      </c>
    </row>
    <row r="19" spans="1:26" ht="21.75" customHeight="1" x14ac:dyDescent="0.25">
      <c r="A19" s="212">
        <v>16</v>
      </c>
      <c r="B19" s="214">
        <v>114</v>
      </c>
      <c r="C19" s="22" t="str">
        <f>VLOOKUP($B19,Спорт!$A:$J,2,FALSE)</f>
        <v>Ренц Александр</v>
      </c>
      <c r="D19" s="165" t="str">
        <f>VLOOKUP($B19,Спорт!$A:$J,5,FALSE)</f>
        <v>Beta</v>
      </c>
      <c r="E19" s="216" t="s">
        <v>19</v>
      </c>
      <c r="F19" s="246">
        <f>'Кон-ты'!$C$8*1+5/1440</f>
        <v>0.46180555555555552</v>
      </c>
      <c r="G19" s="247">
        <v>0.46180555555555552</v>
      </c>
      <c r="H19" s="248">
        <f t="shared" si="0"/>
        <v>0</v>
      </c>
      <c r="I19" s="249">
        <f t="shared" si="1"/>
        <v>0.53125</v>
      </c>
      <c r="J19" s="247">
        <v>0.53194444444444444</v>
      </c>
      <c r="K19" s="250">
        <f t="shared" si="2"/>
        <v>6.9444444444444198E-4</v>
      </c>
      <c r="L19" s="246">
        <f t="shared" si="3"/>
        <v>0.60138888888888886</v>
      </c>
      <c r="M19" s="247">
        <v>0.60902777777777783</v>
      </c>
      <c r="N19" s="248">
        <f t="shared" si="4"/>
        <v>7.6388888888889728E-3</v>
      </c>
      <c r="O19" s="246">
        <f>M19+'Кон-ты'!$C$9</f>
        <v>0.61944444444444446</v>
      </c>
      <c r="P19" s="247">
        <v>0.61458333333333337</v>
      </c>
      <c r="Q19" s="248">
        <f t="shared" si="5"/>
        <v>0</v>
      </c>
      <c r="R19" s="246" t="s">
        <v>778</v>
      </c>
      <c r="S19" s="250" t="s">
        <v>768</v>
      </c>
      <c r="T19" s="248" t="s">
        <v>831</v>
      </c>
      <c r="U19" s="28">
        <f t="shared" si="6"/>
        <v>8.3333333333334147E-3</v>
      </c>
      <c r="V19" s="1">
        <f t="shared" si="7"/>
        <v>5.4050925925925933E-3</v>
      </c>
      <c r="W19" s="29"/>
      <c r="X19" s="10">
        <f t="shared" si="8"/>
        <v>1.3738425925926008E-2</v>
      </c>
      <c r="Y19" s="208">
        <v>16</v>
      </c>
      <c r="Z19" s="210">
        <f>LOOKUP(Y19,{1,2,3,4,5,6,7,8,9,10,11,12,13,14,15,16,17,18,19,20,21},{25,22,20,18,16,15,14,13,12,11,10,9,8,7,6,5,4,3,2,1,0})</f>
        <v>5</v>
      </c>
    </row>
    <row r="20" spans="1:26" ht="21.75" customHeight="1" x14ac:dyDescent="0.25">
      <c r="A20" s="212">
        <v>17</v>
      </c>
      <c r="B20" s="214">
        <v>248</v>
      </c>
      <c r="C20" s="22" t="str">
        <f>VLOOKUP($B20,Спорт!$A:$J,2,FALSE)</f>
        <v>Горматько Максим</v>
      </c>
      <c r="D20" s="165" t="str">
        <f>VLOOKUP($B20,Спорт!$A:$J,5,FALSE)</f>
        <v>КТМ</v>
      </c>
      <c r="E20" s="216" t="s">
        <v>29</v>
      </c>
      <c r="F20" s="246">
        <f>'Кон-ты'!$C$8*1+10/1440</f>
        <v>0.46527777777777773</v>
      </c>
      <c r="G20" s="247">
        <v>0.46527777777777773</v>
      </c>
      <c r="H20" s="248">
        <f t="shared" si="0"/>
        <v>0</v>
      </c>
      <c r="I20" s="249">
        <f t="shared" si="1"/>
        <v>0.53472222222222221</v>
      </c>
      <c r="J20" s="247">
        <v>0.53541666666666665</v>
      </c>
      <c r="K20" s="250">
        <f t="shared" si="2"/>
        <v>6.9444444444444198E-4</v>
      </c>
      <c r="L20" s="246">
        <f t="shared" si="3"/>
        <v>0.60486111111111107</v>
      </c>
      <c r="M20" s="247">
        <v>0.60972222222222217</v>
      </c>
      <c r="N20" s="248">
        <f t="shared" si="4"/>
        <v>4.8611111111110938E-3</v>
      </c>
      <c r="O20" s="246">
        <f>M20+'Кон-ты'!$C$9</f>
        <v>0.6201388888888888</v>
      </c>
      <c r="P20" s="247">
        <v>0.61875000000000002</v>
      </c>
      <c r="Q20" s="248">
        <f t="shared" si="5"/>
        <v>0</v>
      </c>
      <c r="R20" s="246" t="s">
        <v>757</v>
      </c>
      <c r="S20" s="250" t="s">
        <v>764</v>
      </c>
      <c r="T20" s="248" t="s">
        <v>808</v>
      </c>
      <c r="U20" s="28">
        <f t="shared" si="6"/>
        <v>5.5555555555555358E-3</v>
      </c>
      <c r="V20" s="1">
        <f t="shared" si="7"/>
        <v>9.2476851851851834E-3</v>
      </c>
      <c r="W20" s="29"/>
      <c r="X20" s="10">
        <f t="shared" si="8"/>
        <v>1.4803240740740719E-2</v>
      </c>
      <c r="Y20" s="208">
        <v>17</v>
      </c>
      <c r="Z20" s="210">
        <f>LOOKUP(Y20,{1,2,3,4,5,6,7,8,9,10,11,12,13,14,15,16,17,18,19,20,21},{25,22,20,18,16,15,14,13,12,11,10,9,8,7,6,5,4,3,2,1,0})</f>
        <v>4</v>
      </c>
    </row>
    <row r="21" spans="1:26" ht="21.75" customHeight="1" x14ac:dyDescent="0.25">
      <c r="A21" s="212">
        <v>18</v>
      </c>
      <c r="B21" s="255">
        <v>17</v>
      </c>
      <c r="C21" s="256" t="str">
        <f>VLOOKUP($B21,Спорт!$A:$J,2,FALSE)</f>
        <v>Перелыгин Андрей</v>
      </c>
      <c r="D21" s="257" t="str">
        <f>VLOOKUP($B21,Спорт!$A:$J,5,FALSE)</f>
        <v>КТМ</v>
      </c>
      <c r="E21" s="258" t="s">
        <v>28</v>
      </c>
      <c r="F21" s="251">
        <f>'Кон-ты'!$C$8*1+13/1440</f>
        <v>0.46736111111111112</v>
      </c>
      <c r="G21" s="259">
        <v>0.46736111111111112</v>
      </c>
      <c r="H21" s="260">
        <f t="shared" si="0"/>
        <v>0</v>
      </c>
      <c r="I21" s="261">
        <f t="shared" si="1"/>
        <v>0.53680555555555554</v>
      </c>
      <c r="J21" s="259">
        <v>0.53611111111111109</v>
      </c>
      <c r="K21" s="262">
        <f t="shared" si="2"/>
        <v>6.9444444444444198E-4</v>
      </c>
      <c r="L21" s="251">
        <f t="shared" si="3"/>
        <v>0.60555555555555551</v>
      </c>
      <c r="M21" s="259">
        <v>0.60902777777777783</v>
      </c>
      <c r="N21" s="260">
        <f t="shared" si="4"/>
        <v>3.4722222222223209E-3</v>
      </c>
      <c r="O21" s="251">
        <f>M21+'Кон-ты'!$C$9</f>
        <v>0.61944444444444446</v>
      </c>
      <c r="P21" s="259">
        <v>0.61944444444444446</v>
      </c>
      <c r="Q21" s="260">
        <f t="shared" si="5"/>
        <v>0</v>
      </c>
      <c r="R21" s="251" t="s">
        <v>762</v>
      </c>
      <c r="S21" s="262" t="s">
        <v>758</v>
      </c>
      <c r="T21" s="260" t="s">
        <v>813</v>
      </c>
      <c r="U21" s="263">
        <f t="shared" si="6"/>
        <v>4.1666666666667629E-3</v>
      </c>
      <c r="V21" s="264">
        <f t="shared" si="7"/>
        <v>1.0787037037037036E-2</v>
      </c>
      <c r="W21" s="265"/>
      <c r="X21" s="266">
        <f t="shared" si="8"/>
        <v>1.4953703703703799E-2</v>
      </c>
      <c r="Y21" s="208">
        <v>18</v>
      </c>
      <c r="Z21" s="210">
        <f>LOOKUP(Y21,{1,2,3,4,5,6,7,8,9,10,11,12,13,14,15,16,17,18,19,20,21},{25,22,20,18,16,15,14,13,12,11,10,9,8,7,6,5,4,3,2,1,0})</f>
        <v>3</v>
      </c>
    </row>
    <row r="22" spans="1:26" ht="21.75" customHeight="1" x14ac:dyDescent="0.25">
      <c r="A22" s="212">
        <v>19</v>
      </c>
      <c r="B22" s="214">
        <v>515</v>
      </c>
      <c r="C22" s="22" t="str">
        <f>VLOOKUP($B22,Спорт!$A:$J,2,FALSE)</f>
        <v>Неграшов Артем</v>
      </c>
      <c r="D22" s="165" t="str">
        <f>VLOOKUP($B22,Спорт!$A:$J,5,FALSE)</f>
        <v>КТМ</v>
      </c>
      <c r="E22" s="216" t="s">
        <v>29</v>
      </c>
      <c r="F22" s="246">
        <f>'Кон-ты'!$C$8*1+11/1440</f>
        <v>0.46597222222222218</v>
      </c>
      <c r="G22" s="247">
        <v>0.46597222222222218</v>
      </c>
      <c r="H22" s="248">
        <f t="shared" si="0"/>
        <v>0</v>
      </c>
      <c r="I22" s="249">
        <f t="shared" si="1"/>
        <v>0.53541666666666665</v>
      </c>
      <c r="J22" s="247">
        <v>0.53680555555555554</v>
      </c>
      <c r="K22" s="250">
        <f t="shared" si="2"/>
        <v>1.388888888888884E-3</v>
      </c>
      <c r="L22" s="246">
        <f t="shared" si="3"/>
        <v>0.60624999999999996</v>
      </c>
      <c r="M22" s="247">
        <v>0.61319444444444449</v>
      </c>
      <c r="N22" s="248">
        <f t="shared" si="4"/>
        <v>6.9444444444445308E-3</v>
      </c>
      <c r="O22" s="246">
        <f>M22+'Кон-ты'!$C$9</f>
        <v>0.62361111111111112</v>
      </c>
      <c r="P22" s="247">
        <v>0.61736111111111114</v>
      </c>
      <c r="Q22" s="248">
        <f t="shared" si="5"/>
        <v>0</v>
      </c>
      <c r="R22" s="246" t="s">
        <v>759</v>
      </c>
      <c r="S22" s="250" t="s">
        <v>786</v>
      </c>
      <c r="T22" s="248" t="s">
        <v>810</v>
      </c>
      <c r="U22" s="28">
        <f t="shared" si="6"/>
        <v>8.3333333333334147E-3</v>
      </c>
      <c r="V22" s="1">
        <f t="shared" si="7"/>
        <v>8.819444444444444E-3</v>
      </c>
      <c r="W22" s="29"/>
      <c r="X22" s="10">
        <f t="shared" si="8"/>
        <v>1.7152777777777857E-2</v>
      </c>
      <c r="Y22" s="208">
        <v>19</v>
      </c>
      <c r="Z22" s="210">
        <f>LOOKUP(Y22,{1,2,3,4,5,6,7,8,9,10,11,12,13,14,15,16,17,18,19,20,21},{25,22,20,18,16,15,14,13,12,11,10,9,8,7,6,5,4,3,2,1,0})</f>
        <v>2</v>
      </c>
    </row>
    <row r="23" spans="1:26" ht="21.75" customHeight="1" x14ac:dyDescent="0.25">
      <c r="A23" s="212">
        <v>20</v>
      </c>
      <c r="B23" s="214">
        <v>35</v>
      </c>
      <c r="C23" s="22" t="str">
        <f>VLOOKUP($B23,Спорт!$A:$J,2,FALSE)</f>
        <v>Широков Андрей</v>
      </c>
      <c r="D23" s="165" t="str">
        <f>VLOOKUP($B23,Спорт!$A:$J,5,FALSE)</f>
        <v>КТМ</v>
      </c>
      <c r="E23" s="216" t="s">
        <v>19</v>
      </c>
      <c r="F23" s="246">
        <f>'Кон-ты'!$C$8*1+1/1440</f>
        <v>0.45902777777777776</v>
      </c>
      <c r="G23" s="247">
        <v>0.45902777777777776</v>
      </c>
      <c r="H23" s="248">
        <f t="shared" si="0"/>
        <v>0</v>
      </c>
      <c r="I23" s="249">
        <f t="shared" si="1"/>
        <v>0.52847222222222223</v>
      </c>
      <c r="J23" s="247">
        <v>0.52847222222222223</v>
      </c>
      <c r="K23" s="250">
        <f t="shared" si="2"/>
        <v>0</v>
      </c>
      <c r="L23" s="246">
        <f t="shared" si="3"/>
        <v>0.59791666666666665</v>
      </c>
      <c r="M23" s="247">
        <v>0.60416666666666663</v>
      </c>
      <c r="N23" s="248">
        <f t="shared" si="4"/>
        <v>6.2499999999999778E-3</v>
      </c>
      <c r="O23" s="246">
        <f>M23+'Кон-ты'!$C$9</f>
        <v>0.61458333333333326</v>
      </c>
      <c r="P23" s="247">
        <v>0.61041666666666672</v>
      </c>
      <c r="Q23" s="248">
        <f t="shared" si="5"/>
        <v>0</v>
      </c>
      <c r="R23" s="246" t="s">
        <v>774</v>
      </c>
      <c r="S23" s="250" t="s">
        <v>797</v>
      </c>
      <c r="T23" s="248" t="s">
        <v>826</v>
      </c>
      <c r="U23" s="28">
        <f t="shared" si="6"/>
        <v>6.2499999999999778E-3</v>
      </c>
      <c r="V23" s="1">
        <f t="shared" si="7"/>
        <v>1.2766203703703703E-2</v>
      </c>
      <c r="W23" s="29"/>
      <c r="X23" s="10">
        <f t="shared" si="8"/>
        <v>1.9016203703703681E-2</v>
      </c>
      <c r="Y23" s="208">
        <v>20</v>
      </c>
      <c r="Z23" s="210">
        <f>LOOKUP(Y23,{1,2,3,4,5,6,7,8,9,10,11,12,13,14,15,16,17,18,19,20,21},{25,22,20,18,16,15,14,13,12,11,10,9,8,7,6,5,4,3,2,1,0})</f>
        <v>1</v>
      </c>
    </row>
    <row r="24" spans="1:26" ht="21.75" customHeight="1" x14ac:dyDescent="0.25">
      <c r="A24" s="212">
        <v>21</v>
      </c>
      <c r="B24" s="214">
        <v>75</v>
      </c>
      <c r="C24" s="22" t="str">
        <f>VLOOKUP($B24,Спорт!$A:$J,2,FALSE)</f>
        <v>Олейников Валерий</v>
      </c>
      <c r="D24" s="165" t="str">
        <f>VLOOKUP($B24,Спорт!$A:$J,5,FALSE)</f>
        <v>Husqvarna</v>
      </c>
      <c r="E24" s="216" t="s">
        <v>29</v>
      </c>
      <c r="F24" s="246">
        <f>'Кон-ты'!$C$8*1+9/1440</f>
        <v>0.46458333333333329</v>
      </c>
      <c r="G24" s="247">
        <v>0.46458333333333329</v>
      </c>
      <c r="H24" s="248">
        <f t="shared" si="0"/>
        <v>0</v>
      </c>
      <c r="I24" s="249">
        <f t="shared" si="1"/>
        <v>0.53402777777777777</v>
      </c>
      <c r="J24" s="247">
        <v>0.53611111111111109</v>
      </c>
      <c r="K24" s="250">
        <f t="shared" si="2"/>
        <v>2.0833333333333259E-3</v>
      </c>
      <c r="L24" s="246">
        <f t="shared" si="3"/>
        <v>0.60555555555555551</v>
      </c>
      <c r="M24" s="247">
        <v>0.6118055555555556</v>
      </c>
      <c r="N24" s="248">
        <f t="shared" si="4"/>
        <v>6.2500000000000888E-3</v>
      </c>
      <c r="O24" s="246">
        <f>M24+'Кон-ты'!$C$9</f>
        <v>0.62222222222222223</v>
      </c>
      <c r="P24" s="247">
        <v>0.62569444444444444</v>
      </c>
      <c r="Q24" s="248">
        <f t="shared" si="5"/>
        <v>3.4722222222222099E-3</v>
      </c>
      <c r="R24" s="246" t="s">
        <v>755</v>
      </c>
      <c r="S24" s="250" t="s">
        <v>783</v>
      </c>
      <c r="T24" s="248" t="s">
        <v>807</v>
      </c>
      <c r="U24" s="28">
        <f t="shared" si="6"/>
        <v>1.1805555555555625E-2</v>
      </c>
      <c r="V24" s="1">
        <f t="shared" si="7"/>
        <v>9.0509259259259258E-3</v>
      </c>
      <c r="W24" s="29"/>
      <c r="X24" s="10">
        <f t="shared" si="8"/>
        <v>2.0856481481481552E-2</v>
      </c>
      <c r="Y24" s="208">
        <v>21</v>
      </c>
      <c r="Z24" s="210">
        <f>LOOKUP(Y24,{1,2,3,4,5,6,7,8,9,10,11,12,13,14,15,16,17,18,19,20,21},{25,22,20,18,16,15,14,13,12,11,10,9,8,7,6,5,4,3,2,1,0})</f>
        <v>0</v>
      </c>
    </row>
    <row r="25" spans="1:26" ht="21.75" customHeight="1" x14ac:dyDescent="0.25">
      <c r="A25" s="212">
        <v>22</v>
      </c>
      <c r="B25" s="214">
        <v>911</v>
      </c>
      <c r="C25" s="22" t="str">
        <f>VLOOKUP($B25,Спорт!$A:$J,2,FALSE)</f>
        <v>Головань Евгений</v>
      </c>
      <c r="D25" s="165" t="str">
        <f>VLOOKUP($B25,Спорт!$A:$J,5,FALSE)</f>
        <v>Husqvarna</v>
      </c>
      <c r="E25" s="216" t="s">
        <v>28</v>
      </c>
      <c r="F25" s="246">
        <f>'Кон-ты'!$C$8*1+21/1440</f>
        <v>0.47291666666666665</v>
      </c>
      <c r="G25" s="247">
        <v>0.47291666666666665</v>
      </c>
      <c r="H25" s="248">
        <f t="shared" si="0"/>
        <v>0</v>
      </c>
      <c r="I25" s="249">
        <f t="shared" si="1"/>
        <v>0.54236111111111107</v>
      </c>
      <c r="J25" s="247">
        <v>0.54652777777777783</v>
      </c>
      <c r="K25" s="250">
        <f t="shared" si="2"/>
        <v>4.1666666666667629E-3</v>
      </c>
      <c r="L25" s="246">
        <f t="shared" si="3"/>
        <v>0.61597222222222225</v>
      </c>
      <c r="M25" s="247">
        <v>0.62569444444444444</v>
      </c>
      <c r="N25" s="248">
        <f t="shared" si="4"/>
        <v>9.7222222222221877E-3</v>
      </c>
      <c r="O25" s="246">
        <f>M25+'Кон-ты'!$C$9</f>
        <v>0.63611111111111107</v>
      </c>
      <c r="P25" s="247">
        <v>0.63194444444444442</v>
      </c>
      <c r="Q25" s="248">
        <f t="shared" si="5"/>
        <v>0</v>
      </c>
      <c r="R25" s="246" t="s">
        <v>762</v>
      </c>
      <c r="S25" s="250" t="s">
        <v>794</v>
      </c>
      <c r="T25" s="248" t="s">
        <v>823</v>
      </c>
      <c r="U25" s="28">
        <f t="shared" si="6"/>
        <v>1.3888888888888951E-2</v>
      </c>
      <c r="V25" s="1">
        <f t="shared" si="7"/>
        <v>9.3518518518518525E-3</v>
      </c>
      <c r="W25" s="29"/>
      <c r="X25" s="10">
        <f t="shared" si="8"/>
        <v>2.3240740740740805E-2</v>
      </c>
      <c r="Y25" s="208">
        <v>22</v>
      </c>
      <c r="Z25" s="210">
        <f>LOOKUP(Y25,{1,2,3,4,5,6,7,8,9,10,11,12,13,14,15,16,17,18,19,20,21},{25,22,20,18,16,15,14,13,12,11,10,9,8,7,6,5,4,3,2,1,0})</f>
        <v>0</v>
      </c>
    </row>
    <row r="26" spans="1:26" ht="21.75" customHeight="1" x14ac:dyDescent="0.25">
      <c r="A26" s="212">
        <v>23</v>
      </c>
      <c r="B26" s="214">
        <v>77</v>
      </c>
      <c r="C26" s="22" t="str">
        <f>VLOOKUP($B26,Спорт!$A:$J,2,FALSE)</f>
        <v>Сажнев Олег</v>
      </c>
      <c r="D26" s="165" t="str">
        <f>VLOOKUP($B26,Спорт!$A:$J,5,FALSE)</f>
        <v>Husqvarna</v>
      </c>
      <c r="E26" s="216" t="s">
        <v>19</v>
      </c>
      <c r="F26" s="246">
        <f>'Кон-ты'!$C$8*1+3/1440</f>
        <v>0.46041666666666664</v>
      </c>
      <c r="G26" s="247">
        <v>0.46041666666666664</v>
      </c>
      <c r="H26" s="248">
        <f t="shared" si="0"/>
        <v>0</v>
      </c>
      <c r="I26" s="249">
        <f t="shared" si="1"/>
        <v>0.52986111111111112</v>
      </c>
      <c r="J26" s="247">
        <v>0.53194444444444444</v>
      </c>
      <c r="K26" s="250">
        <f t="shared" si="2"/>
        <v>2.0833333333333259E-3</v>
      </c>
      <c r="L26" s="246">
        <f t="shared" si="3"/>
        <v>0.60138888888888886</v>
      </c>
      <c r="M26" s="247">
        <v>0.61805555555555558</v>
      </c>
      <c r="N26" s="248">
        <f t="shared" si="4"/>
        <v>1.6666666666666718E-2</v>
      </c>
      <c r="O26" s="246">
        <f>M26+'Кон-ты'!$C$9</f>
        <v>0.62847222222222221</v>
      </c>
      <c r="P26" s="247">
        <v>0.62638888888888888</v>
      </c>
      <c r="Q26" s="248">
        <f t="shared" si="5"/>
        <v>0</v>
      </c>
      <c r="R26" s="246" t="s">
        <v>776</v>
      </c>
      <c r="S26" s="250" t="s">
        <v>769</v>
      </c>
      <c r="T26" s="248" t="s">
        <v>829</v>
      </c>
      <c r="U26" s="28">
        <f t="shared" si="6"/>
        <v>1.8750000000000044E-2</v>
      </c>
      <c r="V26" s="1">
        <f t="shared" si="7"/>
        <v>5.7407407407407407E-3</v>
      </c>
      <c r="W26" s="29"/>
      <c r="X26" s="10">
        <f t="shared" si="8"/>
        <v>2.4490740740740785E-2</v>
      </c>
      <c r="Y26" s="208">
        <v>23</v>
      </c>
      <c r="Z26" s="210">
        <f>LOOKUP(Y26,{1,2,3,4,5,6,7,8,9,10,11,12,13,14,15,16,17,18,19,20,21},{25,22,20,18,16,15,14,13,12,11,10,9,8,7,6,5,4,3,2,1,0})</f>
        <v>0</v>
      </c>
    </row>
    <row r="27" spans="1:26" ht="21.75" customHeight="1" x14ac:dyDescent="0.25">
      <c r="A27" s="212">
        <v>24</v>
      </c>
      <c r="B27" s="214">
        <v>224</v>
      </c>
      <c r="C27" s="22" t="str">
        <f>VLOOKUP($B27,Спорт!$A:$J,2,FALSE)</f>
        <v>Печерский Павел</v>
      </c>
      <c r="D27" s="165" t="str">
        <f>VLOOKUP($B27,Спорт!$A:$J,5,FALSE)</f>
        <v>КТМ</v>
      </c>
      <c r="E27" s="216" t="s">
        <v>19</v>
      </c>
      <c r="F27" s="246">
        <f>'Кон-ты'!$C$8*1+6/1440</f>
        <v>0.46249999999999997</v>
      </c>
      <c r="G27" s="247">
        <v>0.46249999999999997</v>
      </c>
      <c r="H27" s="248">
        <f t="shared" si="0"/>
        <v>0</v>
      </c>
      <c r="I27" s="249">
        <f t="shared" si="1"/>
        <v>0.53194444444444444</v>
      </c>
      <c r="J27" s="247">
        <v>0.54722222222222217</v>
      </c>
      <c r="K27" s="250">
        <f t="shared" si="2"/>
        <v>1.5277777777777724E-2</v>
      </c>
      <c r="L27" s="246">
        <f t="shared" si="3"/>
        <v>0.61666666666666659</v>
      </c>
      <c r="M27" s="247">
        <v>0.62291666666666667</v>
      </c>
      <c r="N27" s="248">
        <f t="shared" si="4"/>
        <v>6.2500000000000888E-3</v>
      </c>
      <c r="O27" s="246">
        <f>M27+'Кон-ты'!$C$9</f>
        <v>0.6333333333333333</v>
      </c>
      <c r="P27" s="247">
        <v>0.63194444444444442</v>
      </c>
      <c r="Q27" s="248">
        <f t="shared" si="5"/>
        <v>0</v>
      </c>
      <c r="R27" s="246" t="s">
        <v>762</v>
      </c>
      <c r="S27" s="250" t="s">
        <v>760</v>
      </c>
      <c r="T27" s="248" t="s">
        <v>833</v>
      </c>
      <c r="U27" s="28">
        <f t="shared" si="6"/>
        <v>2.1527777777777812E-2</v>
      </c>
      <c r="V27" s="1">
        <f t="shared" si="7"/>
        <v>5.2430555555555564E-3</v>
      </c>
      <c r="W27" s="29"/>
      <c r="X27" s="10">
        <f t="shared" si="8"/>
        <v>2.6770833333333369E-2</v>
      </c>
      <c r="Y27" s="208">
        <v>24</v>
      </c>
      <c r="Z27" s="210">
        <f>LOOKUP(Y27,{1,2,3,4,5,6,7,8,9,10,11,12,13,14,15,16,17,18,19,20,21},{25,22,20,18,16,15,14,13,12,11,10,9,8,7,6,5,4,3,2,1,0})</f>
        <v>0</v>
      </c>
    </row>
    <row r="28" spans="1:26" ht="21.75" customHeight="1" x14ac:dyDescent="0.25">
      <c r="A28" s="212">
        <v>25</v>
      </c>
      <c r="B28" s="214">
        <v>8</v>
      </c>
      <c r="C28" s="22" t="str">
        <f>VLOOKUP($B28,Спорт!$A:$J,2,FALSE)</f>
        <v>Шеин Николай</v>
      </c>
      <c r="D28" s="165" t="str">
        <f>VLOOKUP($B28,Спорт!$A:$J,5,FALSE)</f>
        <v>КТМ</v>
      </c>
      <c r="E28" s="216" t="s">
        <v>19</v>
      </c>
      <c r="F28" s="246">
        <f>'Кон-ты'!$C$8</f>
        <v>0.45833333333333331</v>
      </c>
      <c r="G28" s="247">
        <v>0.45833333333333331</v>
      </c>
      <c r="H28" s="248">
        <f t="shared" si="0"/>
        <v>0</v>
      </c>
      <c r="I28" s="249">
        <f t="shared" si="1"/>
        <v>0.52777777777777779</v>
      </c>
      <c r="J28" s="247">
        <v>0.53333333333333333</v>
      </c>
      <c r="K28" s="250">
        <f t="shared" si="2"/>
        <v>5.5555555555555358E-3</v>
      </c>
      <c r="L28" s="246">
        <f t="shared" si="3"/>
        <v>0.60277777777777775</v>
      </c>
      <c r="M28" s="247">
        <v>0.61736111111111114</v>
      </c>
      <c r="N28" s="248">
        <f t="shared" si="4"/>
        <v>1.4583333333333393E-2</v>
      </c>
      <c r="O28" s="246">
        <f>M28+'Кон-ты'!$C$9</f>
        <v>0.62777777777777777</v>
      </c>
      <c r="P28" s="247">
        <v>0.62291666666666667</v>
      </c>
      <c r="Q28" s="248">
        <f t="shared" si="5"/>
        <v>0</v>
      </c>
      <c r="R28" s="246" t="s">
        <v>768</v>
      </c>
      <c r="S28" s="250" t="s">
        <v>795</v>
      </c>
      <c r="T28" s="248" t="s">
        <v>824</v>
      </c>
      <c r="U28" s="28">
        <f t="shared" si="6"/>
        <v>2.0138888888888928E-2</v>
      </c>
      <c r="V28" s="1">
        <f t="shared" si="7"/>
        <v>7.013888888888889E-3</v>
      </c>
      <c r="W28" s="29"/>
      <c r="X28" s="10">
        <f t="shared" si="8"/>
        <v>2.7152777777777817E-2</v>
      </c>
      <c r="Y28" s="208">
        <v>25</v>
      </c>
      <c r="Z28" s="210">
        <f>LOOKUP(Y28,{1,2,3,4,5,6,7,8,9,10,11,12,13,14,15,16,17,18,19,20,21},{25,22,20,18,16,15,14,13,12,11,10,9,8,7,6,5,4,3,2,1,0})</f>
        <v>0</v>
      </c>
    </row>
    <row r="29" spans="1:26" ht="21.75" customHeight="1" x14ac:dyDescent="0.25">
      <c r="A29" s="212">
        <v>26</v>
      </c>
      <c r="B29" s="214">
        <v>696</v>
      </c>
      <c r="C29" s="22" t="str">
        <f>VLOOKUP($B29,Спорт!$A:$J,2,FALSE)</f>
        <v>Гаврилов Михаил</v>
      </c>
      <c r="D29" s="165" t="str">
        <f>VLOOKUP($B29,Спорт!$A:$J,5,FALSE)</f>
        <v>Yamaha</v>
      </c>
      <c r="E29" s="216" t="s">
        <v>28</v>
      </c>
      <c r="F29" s="246">
        <f>'Кон-ты'!$C$8*1+20/1440</f>
        <v>0.47222222222222221</v>
      </c>
      <c r="G29" s="247">
        <v>0.47222222222222221</v>
      </c>
      <c r="H29" s="248">
        <f t="shared" si="0"/>
        <v>0</v>
      </c>
      <c r="I29" s="249">
        <f t="shared" si="1"/>
        <v>0.54166666666666663</v>
      </c>
      <c r="J29" s="247">
        <v>0.54375000000000007</v>
      </c>
      <c r="K29" s="250">
        <f t="shared" si="2"/>
        <v>2.083333333333437E-3</v>
      </c>
      <c r="L29" s="246">
        <f t="shared" si="3"/>
        <v>0.61319444444444449</v>
      </c>
      <c r="M29" s="247">
        <v>0.62916666666666665</v>
      </c>
      <c r="N29" s="248">
        <f t="shared" si="4"/>
        <v>1.5972222222222165E-2</v>
      </c>
      <c r="O29" s="246">
        <f>M29+'Кон-ты'!$C$9</f>
        <v>0.63958333333333328</v>
      </c>
      <c r="P29" s="247">
        <v>0.6381944444444444</v>
      </c>
      <c r="Q29" s="248">
        <f t="shared" si="5"/>
        <v>0</v>
      </c>
      <c r="R29" s="246" t="s">
        <v>757</v>
      </c>
      <c r="S29" s="250" t="s">
        <v>776</v>
      </c>
      <c r="T29" s="248" t="s">
        <v>821</v>
      </c>
      <c r="U29" s="28">
        <f t="shared" si="6"/>
        <v>1.8055555555555602E-2</v>
      </c>
      <c r="V29" s="1">
        <f t="shared" si="7"/>
        <v>1.2395833333333333E-2</v>
      </c>
      <c r="W29" s="29"/>
      <c r="X29" s="10">
        <f t="shared" si="8"/>
        <v>3.0451388888888938E-2</v>
      </c>
      <c r="Y29" s="208">
        <v>26</v>
      </c>
      <c r="Z29" s="210">
        <f>LOOKUP(Y29,{1,2,3,4,5,6,7,8,9,10,11,12,13,14,15,16,17,18,19,20,21},{25,22,20,18,16,15,14,13,12,11,10,9,8,7,6,5,4,3,2,1,0})</f>
        <v>0</v>
      </c>
    </row>
    <row r="30" spans="1:26" ht="21.75" customHeight="1" x14ac:dyDescent="0.25">
      <c r="A30" s="212">
        <v>27</v>
      </c>
      <c r="B30" s="255">
        <v>535</v>
      </c>
      <c r="C30" s="256" t="str">
        <f>VLOOKUP($B30,Спорт!$A:$J,2,FALSE)</f>
        <v>Шевкопляс Владимир</v>
      </c>
      <c r="D30" s="257" t="str">
        <f>VLOOKUP($B30,Спорт!$A:$J,5,FALSE)</f>
        <v>КТМ</v>
      </c>
      <c r="E30" s="258" t="s">
        <v>29</v>
      </c>
      <c r="F30" s="251">
        <f>'Кон-ты'!$C$8*1+12/1440</f>
        <v>0.46666666666666667</v>
      </c>
      <c r="G30" s="259">
        <v>0.46666666666666667</v>
      </c>
      <c r="H30" s="260">
        <f t="shared" si="0"/>
        <v>0</v>
      </c>
      <c r="I30" s="261">
        <f t="shared" si="1"/>
        <v>0.53611111111111109</v>
      </c>
      <c r="J30" s="259">
        <v>0.54166666666666663</v>
      </c>
      <c r="K30" s="262">
        <f t="shared" si="2"/>
        <v>5.5555555555555358E-3</v>
      </c>
      <c r="L30" s="251">
        <f t="shared" si="3"/>
        <v>0.61111111111111105</v>
      </c>
      <c r="M30" s="259">
        <v>0.625</v>
      </c>
      <c r="N30" s="260">
        <f t="shared" si="4"/>
        <v>1.3888888888888951E-2</v>
      </c>
      <c r="O30" s="251">
        <f>M30+'Кон-ты'!$C$9</f>
        <v>0.63541666666666663</v>
      </c>
      <c r="P30" s="259">
        <v>0.63611111111111118</v>
      </c>
      <c r="Q30" s="260">
        <f t="shared" si="5"/>
        <v>6.94444444444553E-4</v>
      </c>
      <c r="R30" s="251" t="s">
        <v>760</v>
      </c>
      <c r="S30" s="262" t="s">
        <v>787</v>
      </c>
      <c r="T30" s="260" t="s">
        <v>811</v>
      </c>
      <c r="U30" s="263">
        <f t="shared" si="6"/>
        <v>2.0138888888889039E-2</v>
      </c>
      <c r="V30" s="264">
        <f t="shared" si="7"/>
        <v>1.0520833333333333E-2</v>
      </c>
      <c r="W30" s="265"/>
      <c r="X30" s="266">
        <f t="shared" si="8"/>
        <v>3.0659722222222373E-2</v>
      </c>
      <c r="Y30" s="208">
        <v>27</v>
      </c>
      <c r="Z30" s="210">
        <f>LOOKUP(Y30,{1,2,3,4,5,6,7,8,9,10,11,12,13,14,15,16,17,18,19,20,21},{25,22,20,18,16,15,14,13,12,11,10,9,8,7,6,5,4,3,2,1,0})</f>
        <v>0</v>
      </c>
    </row>
    <row r="31" spans="1:26" ht="21.75" customHeight="1" x14ac:dyDescent="0.25">
      <c r="A31" s="212">
        <v>28</v>
      </c>
      <c r="B31" s="214">
        <v>396</v>
      </c>
      <c r="C31" s="22" t="str">
        <f>VLOOKUP($B31,Спорт!$A:$J,2,FALSE)</f>
        <v>Гилязов Сергей</v>
      </c>
      <c r="D31" s="165" t="str">
        <f>VLOOKUP($B31,Спорт!$A:$J,5,FALSE)</f>
        <v>Husaberg</v>
      </c>
      <c r="E31" s="216" t="s">
        <v>28</v>
      </c>
      <c r="F31" s="246">
        <f>'Кон-ты'!$C$8*1+19/1440</f>
        <v>0.47152777777777777</v>
      </c>
      <c r="G31" s="247">
        <v>0.47152777777777777</v>
      </c>
      <c r="H31" s="248">
        <f t="shared" si="0"/>
        <v>0</v>
      </c>
      <c r="I31" s="249">
        <f t="shared" si="1"/>
        <v>0.54097222222222219</v>
      </c>
      <c r="J31" s="247">
        <v>0.55347222222222225</v>
      </c>
      <c r="K31" s="250">
        <f t="shared" si="2"/>
        <v>1.2500000000000067E-2</v>
      </c>
      <c r="L31" s="246">
        <f t="shared" si="3"/>
        <v>0.62291666666666667</v>
      </c>
      <c r="M31" s="247">
        <v>0.63402777777777775</v>
      </c>
      <c r="N31" s="248">
        <f t="shared" si="4"/>
        <v>1.1111111111111072E-2</v>
      </c>
      <c r="O31" s="246">
        <f>M31+'Кон-ты'!$C$9</f>
        <v>0.64444444444444438</v>
      </c>
      <c r="P31" s="247">
        <v>0.6430555555555556</v>
      </c>
      <c r="Q31" s="248">
        <f t="shared" si="5"/>
        <v>0</v>
      </c>
      <c r="R31" s="246" t="s">
        <v>771</v>
      </c>
      <c r="S31" s="250" t="s">
        <v>767</v>
      </c>
      <c r="T31" s="248" t="s">
        <v>820</v>
      </c>
      <c r="U31" s="28">
        <f t="shared" si="6"/>
        <v>2.3611111111111138E-2</v>
      </c>
      <c r="V31" s="1">
        <f t="shared" si="7"/>
        <v>9.3750000000000014E-3</v>
      </c>
      <c r="W31" s="29"/>
      <c r="X31" s="10">
        <f t="shared" si="8"/>
        <v>3.298611111111114E-2</v>
      </c>
      <c r="Y31" s="208">
        <v>28</v>
      </c>
      <c r="Z31" s="210">
        <f>LOOKUP(Y31,{1,2,3,4,5,6,7,8,9,10,11,12,13,14,15,16,17,18,19,20,21},{25,22,20,18,16,15,14,13,12,11,10,9,8,7,6,5,4,3,2,1,0})</f>
        <v>0</v>
      </c>
    </row>
    <row r="32" spans="1:26" ht="21.75" customHeight="1" x14ac:dyDescent="0.25">
      <c r="A32" s="212">
        <v>29</v>
      </c>
      <c r="B32" s="214">
        <v>191</v>
      </c>
      <c r="C32" s="22" t="str">
        <f>VLOOKUP($B32,Спорт!$A:$J,2,FALSE)</f>
        <v>Друшляков Роман</v>
      </c>
      <c r="D32" s="165" t="str">
        <f>VLOOKUP($B32,Спорт!$A:$J,5,FALSE)</f>
        <v>Husqvarna</v>
      </c>
      <c r="E32" s="216" t="s">
        <v>28</v>
      </c>
      <c r="F32" s="246">
        <f>'Кон-ты'!$C$8*1+17/1440</f>
        <v>0.47013888888888888</v>
      </c>
      <c r="G32" s="247">
        <v>0.47013888888888888</v>
      </c>
      <c r="H32" s="248">
        <f t="shared" si="0"/>
        <v>0</v>
      </c>
      <c r="I32" s="249">
        <f t="shared" si="1"/>
        <v>0.5395833333333333</v>
      </c>
      <c r="J32" s="247">
        <v>0.54861111111111105</v>
      </c>
      <c r="K32" s="250">
        <f t="shared" si="2"/>
        <v>9.0277777777777457E-3</v>
      </c>
      <c r="L32" s="246">
        <f t="shared" si="3"/>
        <v>0.61805555555555547</v>
      </c>
      <c r="M32" s="247">
        <v>0.63541666666666663</v>
      </c>
      <c r="N32" s="248">
        <f t="shared" si="4"/>
        <v>1.736111111111116E-2</v>
      </c>
      <c r="O32" s="246">
        <f>M32+'Кон-ты'!$C$9</f>
        <v>0.64583333333333326</v>
      </c>
      <c r="P32" s="247">
        <v>0.64652777777777781</v>
      </c>
      <c r="Q32" s="248">
        <f t="shared" si="5"/>
        <v>6.94444444444553E-4</v>
      </c>
      <c r="R32" s="246" t="s">
        <v>768</v>
      </c>
      <c r="S32" s="250" t="s">
        <v>792</v>
      </c>
      <c r="T32" s="248" t="s">
        <v>816</v>
      </c>
      <c r="U32" s="28">
        <f t="shared" si="6"/>
        <v>2.7083333333333459E-2</v>
      </c>
      <c r="V32" s="1">
        <f t="shared" si="7"/>
        <v>8.3680555555555557E-3</v>
      </c>
      <c r="W32" s="29"/>
      <c r="X32" s="10">
        <f t="shared" si="8"/>
        <v>3.5451388888889018E-2</v>
      </c>
      <c r="Y32" s="208">
        <v>29</v>
      </c>
      <c r="Z32" s="210">
        <f>LOOKUP(Y32,{1,2,3,4,5,6,7,8,9,10,11,12,13,14,15,16,17,18,19,20,21},{25,22,20,18,16,15,14,13,12,11,10,9,8,7,6,5,4,3,2,1,0})</f>
        <v>0</v>
      </c>
    </row>
    <row r="33" spans="1:26" ht="21.75" customHeight="1" x14ac:dyDescent="0.25">
      <c r="A33" s="212">
        <v>30</v>
      </c>
      <c r="B33" s="214">
        <v>164</v>
      </c>
      <c r="C33" s="22" t="str">
        <f>VLOOKUP($B33,Спорт!$A:$J,2,FALSE)</f>
        <v>Понарьин Семен</v>
      </c>
      <c r="D33" s="165" t="str">
        <f>VLOOKUP($B33,Спорт!$A:$J,5,FALSE)</f>
        <v>КТМ</v>
      </c>
      <c r="E33" s="216" t="s">
        <v>28</v>
      </c>
      <c r="F33" s="246">
        <f>'Кон-ты'!$C$8*1+17/1440</f>
        <v>0.47013888888888888</v>
      </c>
      <c r="G33" s="247">
        <v>0.47013888888888888</v>
      </c>
      <c r="H33" s="248">
        <f t="shared" si="0"/>
        <v>0</v>
      </c>
      <c r="I33" s="249">
        <f t="shared" si="1"/>
        <v>0.5395833333333333</v>
      </c>
      <c r="J33" s="247">
        <v>0.55763888888888891</v>
      </c>
      <c r="K33" s="250">
        <f t="shared" si="2"/>
        <v>1.8055555555555602E-2</v>
      </c>
      <c r="L33" s="246">
        <f t="shared" si="3"/>
        <v>0.62708333333333333</v>
      </c>
      <c r="M33" s="247">
        <v>0.63680555555555551</v>
      </c>
      <c r="N33" s="248">
        <f t="shared" si="4"/>
        <v>9.7222222222221877E-3</v>
      </c>
      <c r="O33" s="246">
        <f>M33+'Кон-ты'!$C$9</f>
        <v>0.64722222222222214</v>
      </c>
      <c r="P33" s="247">
        <v>0.6430555555555556</v>
      </c>
      <c r="Q33" s="248">
        <f t="shared" si="5"/>
        <v>0</v>
      </c>
      <c r="R33" s="246" t="s">
        <v>767</v>
      </c>
      <c r="S33" s="250" t="s">
        <v>791</v>
      </c>
      <c r="T33" s="248" t="s">
        <v>818</v>
      </c>
      <c r="U33" s="28">
        <f t="shared" si="6"/>
        <v>2.777777777777779E-2</v>
      </c>
      <c r="V33" s="1">
        <f t="shared" si="7"/>
        <v>7.858796296296296E-3</v>
      </c>
      <c r="W33" s="29"/>
      <c r="X33" s="10">
        <f t="shared" si="8"/>
        <v>3.5636574074074084E-2</v>
      </c>
      <c r="Y33" s="208">
        <v>30</v>
      </c>
      <c r="Z33" s="210">
        <f>LOOKUP(Y33,{1,2,3,4,5,6,7,8,9,10,11,12,13,14,15,16,17,18,19,20,21},{25,22,20,18,16,15,14,13,12,11,10,9,8,7,6,5,4,3,2,1,0})</f>
        <v>0</v>
      </c>
    </row>
    <row r="34" spans="1:26" ht="21.75" customHeight="1" x14ac:dyDescent="0.25">
      <c r="A34" s="212">
        <v>31</v>
      </c>
      <c r="B34" s="214">
        <v>139</v>
      </c>
      <c r="C34" s="22" t="str">
        <f>VLOOKUP($B34,Спорт!$A:$J,2,FALSE)</f>
        <v>Демихов Тимофей</v>
      </c>
      <c r="D34" s="165" t="str">
        <f>VLOOKUP($B34,Спорт!$A:$J,5,FALSE)</f>
        <v>Husqvarna</v>
      </c>
      <c r="E34" s="216" t="s">
        <v>19</v>
      </c>
      <c r="F34" s="246">
        <f>'Кон-ты'!$C$8*1+6/1440</f>
        <v>0.46249999999999997</v>
      </c>
      <c r="G34" s="247">
        <v>0.46249999999999997</v>
      </c>
      <c r="H34" s="248">
        <f t="shared" si="0"/>
        <v>0</v>
      </c>
      <c r="I34" s="249">
        <f t="shared" si="1"/>
        <v>0.53194444444444444</v>
      </c>
      <c r="J34" s="247">
        <v>0.54861111111111105</v>
      </c>
      <c r="K34" s="250">
        <f t="shared" si="2"/>
        <v>1.6666666666666607E-2</v>
      </c>
      <c r="L34" s="246">
        <f t="shared" si="3"/>
        <v>0.61805555555555547</v>
      </c>
      <c r="M34" s="247">
        <v>0.63055555555555554</v>
      </c>
      <c r="N34" s="248">
        <f t="shared" si="4"/>
        <v>1.2500000000000067E-2</v>
      </c>
      <c r="O34" s="246">
        <f>M34+'Кон-ты'!$C$9</f>
        <v>0.64097222222222217</v>
      </c>
      <c r="P34" s="247">
        <v>0.63958333333333328</v>
      </c>
      <c r="Q34" s="248">
        <f t="shared" si="5"/>
        <v>0</v>
      </c>
      <c r="R34" s="246" t="s">
        <v>779</v>
      </c>
      <c r="S34" s="250" t="s">
        <v>800</v>
      </c>
      <c r="T34" s="248" t="s">
        <v>832</v>
      </c>
      <c r="U34" s="28">
        <f t="shared" si="6"/>
        <v>2.9166666666666674E-2</v>
      </c>
      <c r="V34" s="1">
        <f t="shared" si="7"/>
        <v>7.1990740740740747E-3</v>
      </c>
      <c r="W34" s="29"/>
      <c r="X34" s="10">
        <f t="shared" si="8"/>
        <v>3.6365740740740747E-2</v>
      </c>
      <c r="Y34" s="208">
        <v>31</v>
      </c>
      <c r="Z34" s="210">
        <f>LOOKUP(Y34,{1,2,3,4,5,6,7,8,9,10,11,12,13,14,15,16,17,18,19,20,21},{25,22,20,18,16,15,14,13,12,11,10,9,8,7,6,5,4,3,2,1,0})</f>
        <v>0</v>
      </c>
    </row>
    <row r="35" spans="1:26" ht="21.75" customHeight="1" x14ac:dyDescent="0.25">
      <c r="A35" s="212">
        <v>32</v>
      </c>
      <c r="B35" s="214">
        <v>96</v>
      </c>
      <c r="C35" s="22" t="str">
        <f>VLOOKUP($B35,Спорт!$A:$J,2,FALSE)</f>
        <v>Самойлов Александр</v>
      </c>
      <c r="D35" s="165" t="str">
        <f>VLOOKUP($B35,Спорт!$A:$J,5,FALSE)</f>
        <v>Husaberg</v>
      </c>
      <c r="E35" s="216" t="s">
        <v>19</v>
      </c>
      <c r="F35" s="246">
        <f>'Кон-ты'!$C$8*1+4/1440</f>
        <v>0.46111111111111108</v>
      </c>
      <c r="G35" s="247">
        <v>0.46111111111111108</v>
      </c>
      <c r="H35" s="248">
        <f t="shared" si="0"/>
        <v>0</v>
      </c>
      <c r="I35" s="249">
        <f t="shared" si="1"/>
        <v>0.53055555555555556</v>
      </c>
      <c r="J35" s="247">
        <v>0.5493055555555556</v>
      </c>
      <c r="K35" s="250">
        <f t="shared" si="2"/>
        <v>1.8750000000000044E-2</v>
      </c>
      <c r="L35" s="246">
        <f t="shared" si="3"/>
        <v>0.61875000000000002</v>
      </c>
      <c r="M35" s="247">
        <v>0.64097222222222217</v>
      </c>
      <c r="N35" s="248">
        <f t="shared" si="4"/>
        <v>2.2222222222222143E-2</v>
      </c>
      <c r="O35" s="246">
        <f>M35+'Кон-ты'!$C$9</f>
        <v>0.6513888888888888</v>
      </c>
      <c r="P35" s="247">
        <v>0.64861111111111114</v>
      </c>
      <c r="Q35" s="248">
        <f t="shared" si="5"/>
        <v>0</v>
      </c>
      <c r="R35" s="246" t="s">
        <v>770</v>
      </c>
      <c r="S35" s="250" t="s">
        <v>794</v>
      </c>
      <c r="T35" s="248" t="s">
        <v>830</v>
      </c>
      <c r="U35" s="28">
        <f t="shared" si="6"/>
        <v>4.0972222222222188E-2</v>
      </c>
      <c r="V35" s="1">
        <f t="shared" si="7"/>
        <v>5.6481481481481487E-3</v>
      </c>
      <c r="W35" s="29"/>
      <c r="X35" s="10">
        <f t="shared" si="8"/>
        <v>4.662037037037034E-2</v>
      </c>
      <c r="Y35" s="208">
        <v>32</v>
      </c>
      <c r="Z35" s="210">
        <f>LOOKUP(Y35,{1,2,3,4,5,6,7,8,9,10,11,12,13,14,15,16,17,18,19,20,21},{25,22,20,18,16,15,14,13,12,11,10,9,8,7,6,5,4,3,2,1,0})</f>
        <v>0</v>
      </c>
    </row>
    <row r="36" spans="1:26" ht="21.75" customHeight="1" x14ac:dyDescent="0.25">
      <c r="A36" s="212">
        <v>33</v>
      </c>
      <c r="B36" s="214">
        <v>23</v>
      </c>
      <c r="C36" s="22" t="str">
        <f>VLOOKUP($B36,Спорт!$A:$J,2,FALSE)</f>
        <v>Данилов Дмитрий</v>
      </c>
      <c r="D36" s="165" t="str">
        <f>VLOOKUP($B36,Спорт!$A:$J,5,FALSE)</f>
        <v>Husqvarna</v>
      </c>
      <c r="E36" s="216" t="s">
        <v>19</v>
      </c>
      <c r="F36" s="246">
        <f>'Кон-ты'!$C$8</f>
        <v>0.45833333333333331</v>
      </c>
      <c r="G36" s="247">
        <v>0.45833333333333331</v>
      </c>
      <c r="H36" s="248">
        <f t="shared" si="0"/>
        <v>0</v>
      </c>
      <c r="I36" s="249">
        <f t="shared" si="1"/>
        <v>0.52777777777777779</v>
      </c>
      <c r="J36" s="247">
        <v>0.55277777777777781</v>
      </c>
      <c r="K36" s="250">
        <f t="shared" si="2"/>
        <v>2.5000000000000022E-2</v>
      </c>
      <c r="L36" s="246">
        <f t="shared" si="3"/>
        <v>0.62222222222222223</v>
      </c>
      <c r="M36" s="247">
        <v>0.64652777777777781</v>
      </c>
      <c r="N36" s="248">
        <f t="shared" si="4"/>
        <v>2.430555555555558E-2</v>
      </c>
      <c r="O36" s="246">
        <f>M36+'Кон-ты'!$C$9</f>
        <v>0.65694444444444444</v>
      </c>
      <c r="P36" s="247" t="s">
        <v>576</v>
      </c>
      <c r="Q36" s="248"/>
      <c r="R36" s="246" t="s">
        <v>773</v>
      </c>
      <c r="S36" s="250" t="s">
        <v>796</v>
      </c>
      <c r="T36" s="248" t="s">
        <v>825</v>
      </c>
      <c r="U36" s="28"/>
      <c r="V36" s="1"/>
      <c r="W36" s="29"/>
      <c r="X36" s="10"/>
      <c r="Y36" s="208"/>
      <c r="Z36" s="210"/>
    </row>
    <row r="37" spans="1:26" ht="21.75" customHeight="1" x14ac:dyDescent="0.25">
      <c r="A37" s="212">
        <v>34</v>
      </c>
      <c r="B37" s="214">
        <v>575</v>
      </c>
      <c r="C37" s="22" t="str">
        <f>VLOOKUP($B37,Спорт!$A:$J,2,FALSE)</f>
        <v>Топчий Владимир</v>
      </c>
      <c r="D37" s="165" t="str">
        <f>VLOOKUP($B37,Спорт!$A:$J,5,FALSE)</f>
        <v>Kawasaki</v>
      </c>
      <c r="E37" s="216" t="s">
        <v>29</v>
      </c>
      <c r="F37" s="246">
        <f>'Кон-ты'!$C$8*1+12/1440</f>
        <v>0.46666666666666667</v>
      </c>
      <c r="G37" s="247">
        <v>0.46666666666666667</v>
      </c>
      <c r="H37" s="248">
        <f t="shared" si="0"/>
        <v>0</v>
      </c>
      <c r="I37" s="249">
        <f t="shared" si="1"/>
        <v>0.53611111111111109</v>
      </c>
      <c r="J37" s="247">
        <v>0.55347222222222225</v>
      </c>
      <c r="K37" s="250">
        <f t="shared" si="2"/>
        <v>1.736111111111116E-2</v>
      </c>
      <c r="L37" s="246">
        <f t="shared" si="3"/>
        <v>0.62291666666666667</v>
      </c>
      <c r="M37" s="247">
        <v>0.65763888888888888</v>
      </c>
      <c r="N37" s="248">
        <f t="shared" si="4"/>
        <v>3.472222222222221E-2</v>
      </c>
      <c r="O37" s="246">
        <f>M37+'Кон-ты'!$C$9</f>
        <v>0.66805555555555551</v>
      </c>
      <c r="P37" s="247" t="s">
        <v>576</v>
      </c>
      <c r="Q37" s="248"/>
      <c r="R37" s="246" t="s">
        <v>761</v>
      </c>
      <c r="S37" s="250" t="s">
        <v>788</v>
      </c>
      <c r="T37" s="248" t="s">
        <v>812</v>
      </c>
      <c r="U37" s="28"/>
      <c r="V37" s="1"/>
      <c r="W37" s="29"/>
      <c r="X37" s="10"/>
      <c r="Y37" s="208"/>
      <c r="Z37" s="210"/>
    </row>
    <row r="38" spans="1:26" ht="21.75" customHeight="1" x14ac:dyDescent="0.25">
      <c r="A38" s="212">
        <v>35</v>
      </c>
      <c r="B38" s="214">
        <v>101</v>
      </c>
      <c r="C38" s="22" t="str">
        <f>VLOOKUP($B38,Спорт!$A:$J,2,FALSE)</f>
        <v>Ворона Роман</v>
      </c>
      <c r="D38" s="165" t="str">
        <f>VLOOKUP($B38,Спорт!$A:$J,5,FALSE)</f>
        <v>КТМ</v>
      </c>
      <c r="E38" s="216" t="s">
        <v>28</v>
      </c>
      <c r="F38" s="246">
        <f>'Кон-ты'!$C$8*1+14/1440</f>
        <v>0.46805555555555556</v>
      </c>
      <c r="G38" s="247">
        <v>0.46805555555555556</v>
      </c>
      <c r="H38" s="248">
        <f t="shared" si="0"/>
        <v>0</v>
      </c>
      <c r="I38" s="249">
        <f t="shared" si="1"/>
        <v>0.53749999999999998</v>
      </c>
      <c r="J38" s="247">
        <v>0.56111111111111112</v>
      </c>
      <c r="K38" s="250">
        <f t="shared" si="2"/>
        <v>2.3611111111111138E-2</v>
      </c>
      <c r="L38" s="246">
        <f t="shared" si="3"/>
        <v>0.63055555555555554</v>
      </c>
      <c r="M38" s="247">
        <v>0.66666666666666663</v>
      </c>
      <c r="N38" s="248">
        <f t="shared" si="4"/>
        <v>3.6111111111111094E-2</v>
      </c>
      <c r="O38" s="246">
        <f>M38+'Кон-ты'!$C$9</f>
        <v>0.67708333333333326</v>
      </c>
      <c r="P38" s="247" t="s">
        <v>576</v>
      </c>
      <c r="Q38" s="248"/>
      <c r="R38" s="246" t="s">
        <v>763</v>
      </c>
      <c r="S38" s="250" t="s">
        <v>789</v>
      </c>
      <c r="T38" s="248" t="s">
        <v>814</v>
      </c>
      <c r="U38" s="28"/>
      <c r="V38" s="1"/>
      <c r="W38" s="29"/>
      <c r="X38" s="10"/>
      <c r="Y38" s="208"/>
      <c r="Z38" s="210"/>
    </row>
    <row r="39" spans="1:26" ht="21.75" customHeight="1" x14ac:dyDescent="0.25">
      <c r="A39" s="212">
        <v>36</v>
      </c>
      <c r="B39" s="214">
        <v>172</v>
      </c>
      <c r="C39" s="22" t="str">
        <f>VLOOKUP($B39,Спорт!$A:$J,2,FALSE)</f>
        <v>Катаев Сергей</v>
      </c>
      <c r="D39" s="165" t="str">
        <f>VLOOKUP($B39,Спорт!$A:$J,5,FALSE)</f>
        <v>Honda</v>
      </c>
      <c r="E39" s="216" t="s">
        <v>29</v>
      </c>
      <c r="F39" s="246">
        <f>'Кон-ты'!$C$8*1+9/1440</f>
        <v>0.46458333333333329</v>
      </c>
      <c r="G39" s="247">
        <v>0.46458333333333329</v>
      </c>
      <c r="H39" s="248">
        <f t="shared" si="0"/>
        <v>0</v>
      </c>
      <c r="I39" s="249">
        <f t="shared" si="1"/>
        <v>0.53402777777777777</v>
      </c>
      <c r="J39" s="247">
        <v>0.56111111111111112</v>
      </c>
      <c r="K39" s="250">
        <f t="shared" si="2"/>
        <v>2.7083333333333348E-2</v>
      </c>
      <c r="L39" s="246">
        <f t="shared" si="3"/>
        <v>0.63055555555555554</v>
      </c>
      <c r="M39" s="247" t="s">
        <v>576</v>
      </c>
      <c r="N39" s="248"/>
      <c r="O39" s="246"/>
      <c r="P39" s="247"/>
      <c r="Q39" s="248"/>
      <c r="R39" s="246" t="s">
        <v>756</v>
      </c>
      <c r="S39" s="250" t="s">
        <v>784</v>
      </c>
      <c r="T39" s="248"/>
      <c r="U39" s="28"/>
      <c r="V39" s="1"/>
      <c r="W39" s="29"/>
      <c r="X39" s="10"/>
      <c r="Y39" s="208"/>
      <c r="Z39" s="210"/>
    </row>
    <row r="40" spans="1:26" ht="21.75" customHeight="1" x14ac:dyDescent="0.25">
      <c r="A40" s="212">
        <v>37</v>
      </c>
      <c r="B40" s="214">
        <v>116</v>
      </c>
      <c r="C40" s="22" t="str">
        <f>VLOOKUP($B40,Спорт!$A:$J,2,FALSE)</f>
        <v>Боровский Артем</v>
      </c>
      <c r="D40" s="165" t="str">
        <f>VLOOKUP($B40,Спорт!$A:$J,5,FALSE)</f>
        <v>КТМ</v>
      </c>
      <c r="E40" s="216" t="s">
        <v>28</v>
      </c>
      <c r="F40" s="246">
        <f>'Кон-ты'!$C$8*1+15/1440</f>
        <v>0.46875</v>
      </c>
      <c r="G40" s="247">
        <v>0.46875</v>
      </c>
      <c r="H40" s="248">
        <f t="shared" si="0"/>
        <v>0</v>
      </c>
      <c r="I40" s="249">
        <f t="shared" si="1"/>
        <v>0.53819444444444442</v>
      </c>
      <c r="J40" s="247">
        <v>0.55347222222222225</v>
      </c>
      <c r="K40" s="250">
        <f t="shared" si="2"/>
        <v>1.5277777777777835E-2</v>
      </c>
      <c r="L40" s="246">
        <f t="shared" si="3"/>
        <v>0.62291666666666667</v>
      </c>
      <c r="M40" s="247" t="s">
        <v>576</v>
      </c>
      <c r="N40" s="248"/>
      <c r="O40" s="246"/>
      <c r="P40" s="247"/>
      <c r="Q40" s="248"/>
      <c r="R40" s="246" t="s">
        <v>766</v>
      </c>
      <c r="S40" s="250"/>
      <c r="T40" s="248"/>
      <c r="U40" s="28"/>
      <c r="V40" s="1"/>
      <c r="W40" s="29"/>
      <c r="X40" s="10"/>
      <c r="Y40" s="208"/>
      <c r="Z40" s="210"/>
    </row>
    <row r="41" spans="1:26" ht="21.75" customHeight="1" x14ac:dyDescent="0.25">
      <c r="A41" s="212">
        <v>38</v>
      </c>
      <c r="B41" s="214">
        <v>32</v>
      </c>
      <c r="C41" s="22" t="str">
        <f>VLOOKUP($B41,Спорт!$A:$J,2,FALSE)</f>
        <v>Пустошкин Дан</v>
      </c>
      <c r="D41" s="165" t="str">
        <f>VLOOKUP($B41,Спорт!$A:$J,5,FALSE)</f>
        <v>Gas Gas</v>
      </c>
      <c r="E41" s="216" t="s">
        <v>19</v>
      </c>
      <c r="F41" s="246">
        <f>'Кон-ты'!$C$8*1+1/1440</f>
        <v>0.45902777777777776</v>
      </c>
      <c r="G41" s="247">
        <v>0.45902777777777776</v>
      </c>
      <c r="H41" s="248">
        <f t="shared" si="0"/>
        <v>0</v>
      </c>
      <c r="I41" s="249">
        <f t="shared" si="1"/>
        <v>0.52847222222222223</v>
      </c>
      <c r="J41" s="247" t="s">
        <v>576</v>
      </c>
      <c r="K41" s="250"/>
      <c r="L41" s="246"/>
      <c r="M41" s="247"/>
      <c r="N41" s="248"/>
      <c r="O41" s="246"/>
      <c r="P41" s="247"/>
      <c r="Q41" s="248"/>
      <c r="R41" s="246"/>
      <c r="S41" s="250"/>
      <c r="T41" s="248"/>
      <c r="U41" s="28"/>
      <c r="V41" s="1"/>
      <c r="W41" s="29"/>
      <c r="X41" s="10"/>
      <c r="Y41" s="208"/>
      <c r="Z41" s="210"/>
    </row>
    <row r="42" spans="1:26" ht="21.75" customHeight="1" x14ac:dyDescent="0.25">
      <c r="A42" s="212">
        <v>39</v>
      </c>
      <c r="B42" s="214">
        <v>72</v>
      </c>
      <c r="C42" s="22" t="str">
        <f>VLOOKUP($B42,Спорт!$A:$J,2,FALSE)</f>
        <v>Купин Василий</v>
      </c>
      <c r="D42" s="165" t="str">
        <f>VLOOKUP($B42,Спорт!$A:$J,5,FALSE)</f>
        <v>КТМ</v>
      </c>
      <c r="E42" s="216" t="s">
        <v>28</v>
      </c>
      <c r="F42" s="246">
        <f>'Кон-ты'!$C$8*1+13/1440</f>
        <v>0.46736111111111112</v>
      </c>
      <c r="G42" s="247">
        <v>0.46736111111111112</v>
      </c>
      <c r="H42" s="248">
        <f t="shared" si="0"/>
        <v>0</v>
      </c>
      <c r="I42" s="249">
        <f t="shared" si="1"/>
        <v>0.53680555555555554</v>
      </c>
      <c r="J42" s="247" t="s">
        <v>576</v>
      </c>
      <c r="K42" s="250"/>
      <c r="L42" s="246"/>
      <c r="M42" s="247"/>
      <c r="N42" s="248"/>
      <c r="O42" s="246"/>
      <c r="P42" s="247"/>
      <c r="Q42" s="248"/>
      <c r="R42" s="246" t="s">
        <v>757</v>
      </c>
      <c r="S42" s="250"/>
      <c r="T42" s="248"/>
      <c r="U42" s="28"/>
      <c r="V42" s="1"/>
      <c r="W42" s="29"/>
      <c r="X42" s="10"/>
      <c r="Y42" s="208"/>
      <c r="Z42" s="210"/>
    </row>
    <row r="43" spans="1:26" ht="21.75" customHeight="1" x14ac:dyDescent="0.25">
      <c r="A43" s="212">
        <v>40</v>
      </c>
      <c r="B43" s="214">
        <v>117</v>
      </c>
      <c r="C43" s="22" t="str">
        <f>VLOOKUP($B43,Спорт!$A:$J,2,FALSE)</f>
        <v>Ковалев Евгений</v>
      </c>
      <c r="D43" s="165" t="str">
        <f>VLOOKUP($B43,Спорт!$A:$J,5,FALSE)</f>
        <v>Husqvarna</v>
      </c>
      <c r="E43" s="216" t="s">
        <v>28</v>
      </c>
      <c r="F43" s="246">
        <f>'Кон-ты'!$C$8*1+16/1440</f>
        <v>0.46944444444444444</v>
      </c>
      <c r="G43" s="247">
        <v>0.46944444444444444</v>
      </c>
      <c r="H43" s="248">
        <f t="shared" si="0"/>
        <v>0</v>
      </c>
      <c r="I43" s="249">
        <f t="shared" si="1"/>
        <v>0.53888888888888886</v>
      </c>
      <c r="J43" s="247" t="s">
        <v>576</v>
      </c>
      <c r="K43" s="250"/>
      <c r="L43" s="246"/>
      <c r="M43" s="247"/>
      <c r="N43" s="248"/>
      <c r="O43" s="246"/>
      <c r="P43" s="247"/>
      <c r="Q43" s="248"/>
      <c r="R43" s="246"/>
      <c r="S43" s="250"/>
      <c r="T43" s="248"/>
      <c r="U43" s="28"/>
      <c r="V43" s="1"/>
      <c r="W43" s="29"/>
      <c r="X43" s="10"/>
      <c r="Y43" s="208"/>
      <c r="Z43" s="210"/>
    </row>
    <row r="44" spans="1:26" ht="21.75" customHeight="1" x14ac:dyDescent="0.25">
      <c r="A44" s="212">
        <v>41</v>
      </c>
      <c r="B44" s="214">
        <v>300</v>
      </c>
      <c r="C44" s="22" t="str">
        <f>VLOOKUP($B44,Спорт!$A:$J,2,FALSE)</f>
        <v>Леонов Андрей</v>
      </c>
      <c r="D44" s="165" t="str">
        <f>VLOOKUP($B44,Спорт!$A:$J,5,FALSE)</f>
        <v>Yamaha</v>
      </c>
      <c r="E44" s="216" t="s">
        <v>29</v>
      </c>
      <c r="F44" s="246">
        <f>'Кон-ты'!$C$8*1+10/1440</f>
        <v>0.46527777777777773</v>
      </c>
      <c r="G44" s="247">
        <v>0.46527777777777773</v>
      </c>
      <c r="H44" s="248">
        <f t="shared" si="0"/>
        <v>0</v>
      </c>
      <c r="I44" s="249">
        <f t="shared" si="1"/>
        <v>0.53472222222222221</v>
      </c>
      <c r="J44" s="247" t="s">
        <v>576</v>
      </c>
      <c r="K44" s="250"/>
      <c r="L44" s="246"/>
      <c r="M44" s="247"/>
      <c r="N44" s="248"/>
      <c r="O44" s="246"/>
      <c r="P44" s="247"/>
      <c r="Q44" s="248"/>
      <c r="R44" s="246"/>
      <c r="S44" s="250"/>
      <c r="T44" s="248"/>
      <c r="U44" s="28"/>
      <c r="V44" s="1"/>
      <c r="W44" s="29"/>
      <c r="X44" s="10"/>
      <c r="Y44" s="208"/>
      <c r="Z44" s="210"/>
    </row>
    <row r="45" spans="1:26" ht="21.75" customHeight="1" x14ac:dyDescent="0.25">
      <c r="A45" s="212">
        <v>42</v>
      </c>
      <c r="B45" s="214">
        <v>360</v>
      </c>
      <c r="C45" s="22" t="str">
        <f>VLOOKUP($B45,Спорт!$A:$J,2,FALSE)</f>
        <v>Петухов Илья</v>
      </c>
      <c r="D45" s="165" t="str">
        <f>VLOOKUP($B45,Спорт!$A:$J,5,FALSE)</f>
        <v>Форсаж</v>
      </c>
      <c r="E45" s="216" t="s">
        <v>28</v>
      </c>
      <c r="F45" s="246">
        <f>'Кон-ты'!$C$8*1+19/1440</f>
        <v>0.47152777777777777</v>
      </c>
      <c r="G45" s="247">
        <v>0.47152777777777777</v>
      </c>
      <c r="H45" s="248">
        <f t="shared" si="0"/>
        <v>0</v>
      </c>
      <c r="I45" s="249">
        <f t="shared" si="1"/>
        <v>0.54097222222222219</v>
      </c>
      <c r="J45" s="247" t="s">
        <v>576</v>
      </c>
      <c r="K45" s="250"/>
      <c r="L45" s="246"/>
      <c r="M45" s="247"/>
      <c r="N45" s="248"/>
      <c r="O45" s="246"/>
      <c r="P45" s="247"/>
      <c r="Q45" s="248"/>
      <c r="R45" s="246"/>
      <c r="S45" s="250"/>
      <c r="T45" s="248"/>
      <c r="U45" s="28"/>
      <c r="V45" s="1"/>
      <c r="W45" s="29"/>
      <c r="X45" s="10"/>
      <c r="Y45" s="208"/>
      <c r="Z45" s="210"/>
    </row>
    <row r="46" spans="1:26" ht="21.75" customHeight="1" x14ac:dyDescent="0.25">
      <c r="A46" s="212">
        <v>43</v>
      </c>
      <c r="B46" s="214">
        <v>450</v>
      </c>
      <c r="C46" s="22" t="str">
        <f>VLOOKUP($B46,Спорт!$A:$J,2,FALSE)</f>
        <v>Королев Владимир</v>
      </c>
      <c r="D46" s="165" t="str">
        <f>VLOOKUP($B46,Спорт!$A:$J,5,FALSE)</f>
        <v>КТМ</v>
      </c>
      <c r="E46" s="216" t="s">
        <v>19</v>
      </c>
      <c r="F46" s="246">
        <f>'Кон-ты'!$C$8*1+7/1440</f>
        <v>0.46319444444444441</v>
      </c>
      <c r="G46" s="247">
        <v>0.46319444444444441</v>
      </c>
      <c r="H46" s="248">
        <f t="shared" si="0"/>
        <v>0</v>
      </c>
      <c r="I46" s="249">
        <f t="shared" si="1"/>
        <v>0.53263888888888888</v>
      </c>
      <c r="J46" s="247" t="s">
        <v>576</v>
      </c>
      <c r="K46" s="250"/>
      <c r="L46" s="246"/>
      <c r="M46" s="247"/>
      <c r="N46" s="248"/>
      <c r="O46" s="246"/>
      <c r="P46" s="247"/>
      <c r="Q46" s="248"/>
      <c r="R46" s="246"/>
      <c r="S46" s="250"/>
      <c r="T46" s="248"/>
      <c r="U46" s="28"/>
      <c r="V46" s="1"/>
      <c r="W46" s="29"/>
      <c r="X46" s="10"/>
      <c r="Y46" s="208"/>
      <c r="Z46" s="210"/>
    </row>
    <row r="47" spans="1:26" ht="21.75" customHeight="1" x14ac:dyDescent="0.25">
      <c r="A47" s="212">
        <v>44</v>
      </c>
      <c r="B47" s="214">
        <v>777</v>
      </c>
      <c r="C47" s="22" t="str">
        <f>VLOOKUP($B47,Спорт!$A:$J,2,FALSE)</f>
        <v>Глыженков Сергей</v>
      </c>
      <c r="D47" s="165" t="str">
        <f>VLOOKUP($B47,Спорт!$A:$J,5,FALSE)</f>
        <v>Gas Gas</v>
      </c>
      <c r="E47" s="216" t="s">
        <v>28</v>
      </c>
      <c r="F47" s="246">
        <f>'Кон-ты'!$C$8*1+20/1440</f>
        <v>0.47222222222222221</v>
      </c>
      <c r="G47" s="247">
        <v>0.47222222222222221</v>
      </c>
      <c r="H47" s="248">
        <f t="shared" si="0"/>
        <v>0</v>
      </c>
      <c r="I47" s="249">
        <f t="shared" si="1"/>
        <v>0.54166666666666663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/>
      <c r="S47" s="250"/>
      <c r="T47" s="248"/>
      <c r="U47" s="28"/>
      <c r="V47" s="1"/>
      <c r="W47" s="29"/>
      <c r="X47" s="10"/>
      <c r="Y47" s="208"/>
      <c r="Z47" s="210"/>
    </row>
  </sheetData>
  <sortState ref="B41:Z47">
    <sortCondition ref="B41:B47"/>
  </sortState>
  <mergeCells count="17">
    <mergeCell ref="W1:W3"/>
    <mergeCell ref="X1:X3"/>
    <mergeCell ref="Y1:Y3"/>
    <mergeCell ref="Z1:Z3"/>
    <mergeCell ref="R2:T2"/>
    <mergeCell ref="L1:N2"/>
    <mergeCell ref="O1:Q2"/>
    <mergeCell ref="R1:T1"/>
    <mergeCell ref="U1:U3"/>
    <mergeCell ref="V1:V3"/>
    <mergeCell ref="I1:K2"/>
    <mergeCell ref="A1:A3"/>
    <mergeCell ref="B1:B3"/>
    <mergeCell ref="C1:C3"/>
    <mergeCell ref="D1:D3"/>
    <mergeCell ref="E1:E3"/>
    <mergeCell ref="F1:H2"/>
  </mergeCells>
  <printOptions horizontalCentered="1"/>
  <pageMargins left="0.31496062992125984" right="0.51181102362204722" top="0.15748031496062992" bottom="0.15748031496062992" header="0" footer="0"/>
  <pageSetup paperSize="9" scale="4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0415"/>
  <sheetViews>
    <sheetView zoomScale="50" zoomScaleNormal="50" zoomScaleSheetLayoutView="40" workbookViewId="0">
      <pane xSplit="5" ySplit="4" topLeftCell="F32" activePane="bottomRight" state="frozen"/>
      <selection pane="topRight" activeCell="E1" sqref="E1"/>
      <selection pane="bottomLeft" activeCell="A5" sqref="A5"/>
      <selection pane="bottomRight" activeCell="F53" sqref="F53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'Кон-ты'!F20</f>
        <v>05 августа 2018 года</v>
      </c>
      <c r="F1" s="11"/>
      <c r="G1" s="11"/>
      <c r="H1" s="11"/>
      <c r="I1" s="11"/>
      <c r="J1" s="11"/>
      <c r="K1" s="11"/>
      <c r="L1" s="11"/>
      <c r="M1" s="11"/>
      <c r="N1" s="11"/>
    </row>
    <row r="2" spans="1:26" ht="23.25" customHeight="1" thickBot="1" x14ac:dyDescent="0.3">
      <c r="A2" s="431" t="s">
        <v>27</v>
      </c>
      <c r="B2" s="434" t="s">
        <v>0</v>
      </c>
      <c r="C2" s="437" t="s">
        <v>1</v>
      </c>
      <c r="D2" s="453" t="s">
        <v>35</v>
      </c>
      <c r="E2" s="440" t="s">
        <v>2</v>
      </c>
      <c r="F2" s="443" t="s">
        <v>3</v>
      </c>
      <c r="G2" s="444"/>
      <c r="H2" s="445"/>
      <c r="I2" s="449" t="s">
        <v>6</v>
      </c>
      <c r="J2" s="444"/>
      <c r="K2" s="450"/>
      <c r="L2" s="456" t="s">
        <v>598</v>
      </c>
      <c r="M2" s="457"/>
      <c r="N2" s="458"/>
      <c r="O2" s="472"/>
      <c r="P2" s="472"/>
      <c r="Q2" s="472"/>
      <c r="R2" s="472"/>
      <c r="S2" s="472"/>
      <c r="T2" s="472"/>
      <c r="U2" s="434" t="s">
        <v>13</v>
      </c>
      <c r="V2" s="437" t="s">
        <v>14</v>
      </c>
      <c r="W2" s="469" t="s">
        <v>15</v>
      </c>
      <c r="X2" s="462" t="s">
        <v>838</v>
      </c>
      <c r="Y2" s="462" t="s">
        <v>17</v>
      </c>
      <c r="Z2" s="465" t="s">
        <v>18</v>
      </c>
    </row>
    <row r="3" spans="1:26" x14ac:dyDescent="0.25">
      <c r="A3" s="432"/>
      <c r="B3" s="435"/>
      <c r="C3" s="438"/>
      <c r="D3" s="454"/>
      <c r="E3" s="441"/>
      <c r="F3" s="446"/>
      <c r="G3" s="447"/>
      <c r="H3" s="448"/>
      <c r="I3" s="451"/>
      <c r="J3" s="447"/>
      <c r="K3" s="452"/>
      <c r="L3" s="459"/>
      <c r="M3" s="460"/>
      <c r="N3" s="461"/>
      <c r="O3" s="443" t="s">
        <v>659</v>
      </c>
      <c r="P3" s="468"/>
      <c r="Q3" s="445"/>
      <c r="R3" s="443" t="s">
        <v>12</v>
      </c>
      <c r="S3" s="468"/>
      <c r="T3" s="445"/>
      <c r="U3" s="435"/>
      <c r="V3" s="438"/>
      <c r="W3" s="470"/>
      <c r="X3" s="463"/>
      <c r="Y3" s="463"/>
      <c r="Z3" s="466"/>
    </row>
    <row r="4" spans="1:26" ht="57" customHeight="1" thickBot="1" x14ac:dyDescent="0.3">
      <c r="A4" s="433"/>
      <c r="B4" s="436"/>
      <c r="C4" s="439"/>
      <c r="D4" s="455"/>
      <c r="E4" s="442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10</v>
      </c>
      <c r="P4" s="239" t="s">
        <v>11</v>
      </c>
      <c r="Q4" s="240" t="s">
        <v>748</v>
      </c>
      <c r="R4" s="234" t="s">
        <v>10</v>
      </c>
      <c r="S4" s="239" t="s">
        <v>11</v>
      </c>
      <c r="T4" s="240" t="s">
        <v>748</v>
      </c>
      <c r="U4" s="436"/>
      <c r="V4" s="439"/>
      <c r="W4" s="471"/>
      <c r="X4" s="464"/>
      <c r="Y4" s="464"/>
      <c r="Z4" s="467"/>
    </row>
    <row r="5" spans="1:26" x14ac:dyDescent="0.25">
      <c r="A5" s="217">
        <v>1</v>
      </c>
      <c r="B5" s="219">
        <v>85</v>
      </c>
      <c r="C5" s="21" t="str">
        <f>VLOOKUP($B5,Спорт!$A:$J,2,FALSE)</f>
        <v>Золотов Дмитрий</v>
      </c>
      <c r="D5" s="164" t="str">
        <f>VLOOKUP($B5,Спорт!$A:$J,5,FALSE)</f>
        <v>Gas Gas</v>
      </c>
      <c r="E5" s="224" t="s">
        <v>19</v>
      </c>
      <c r="F5" s="241">
        <f>'Кон-ты'!$C$19*1+4/1440</f>
        <v>0.41944444444444445</v>
      </c>
      <c r="G5" s="242">
        <v>0.41944444444444445</v>
      </c>
      <c r="H5" s="243">
        <f t="shared" ref="H5:H19" si="0">IF(G5&lt;F5,ABS(G5-F5),IF(ROUNDUP(G5,8)=ROUNDUP(F5,8),0,ABS((G5-F5))))</f>
        <v>0</v>
      </c>
      <c r="I5" s="244">
        <f>G5+'Кон-ты'!$C$13</f>
        <v>0.48888888888888887</v>
      </c>
      <c r="J5" s="242">
        <v>0.48888888888888887</v>
      </c>
      <c r="K5" s="245">
        <f t="shared" ref="K5:K17" si="1">IF(J5&lt;I5,ABS(J5-I5),IF(ROUNDUP(J5,8)=ROUNDUP(I5,8),0,ABS((J5-I5))))</f>
        <v>0</v>
      </c>
      <c r="L5" s="241">
        <f>J5+'Кон-ты'!$C$13</f>
        <v>0.55833333333333335</v>
      </c>
      <c r="M5" s="242">
        <v>0.55277777777777781</v>
      </c>
      <c r="N5" s="243">
        <f t="shared" ref="N5:N17" si="2">IF(M5&lt;L5,0,IF(ROUNDUP(M5,8)=ROUNDUP(L5,8),0,ABS(M5-L5)))</f>
        <v>0</v>
      </c>
      <c r="O5" s="271">
        <v>1.0879629629629629E-3</v>
      </c>
      <c r="P5" s="272">
        <v>1.0300925925925926E-3</v>
      </c>
      <c r="Q5" s="273" t="s">
        <v>876</v>
      </c>
      <c r="R5" s="271">
        <v>1.0648148148148149E-3</v>
      </c>
      <c r="S5" s="272">
        <v>1.0416666666666667E-3</v>
      </c>
      <c r="T5" s="273" t="s">
        <v>827</v>
      </c>
      <c r="U5" s="26">
        <f t="shared" ref="U5:U17" si="3">SUM(H5+K5+N5)</f>
        <v>0</v>
      </c>
      <c r="V5" s="8">
        <f t="shared" ref="V5:V17" si="4">SUM(R5+S5+T5+Q5+P5+O5)</f>
        <v>6.3310185185185188E-3</v>
      </c>
      <c r="W5" s="27"/>
      <c r="X5" s="9">
        <f t="shared" ref="X5:X17" si="5">SUM(U5:W5)</f>
        <v>6.3310185185185188E-3</v>
      </c>
      <c r="Y5" s="227">
        <v>1</v>
      </c>
      <c r="Z5" s="230">
        <f>LOOKUP(Y5,{1,2,3,4,5,6,7,8,9,10,11,12,13,14,15,16,17,18,19,20,21},{25,22,20,18,16,15,14,13,12,11,10,9,8,7,6,5,4,3,2,1,0})</f>
        <v>25</v>
      </c>
    </row>
    <row r="6" spans="1:26" x14ac:dyDescent="0.25">
      <c r="A6" s="218">
        <v>2</v>
      </c>
      <c r="B6" s="2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 t="shared" si="0"/>
        <v>0</v>
      </c>
      <c r="I6" s="249">
        <f>G6+'Кон-ты'!$C$13</f>
        <v>0.48958333333333331</v>
      </c>
      <c r="J6" s="247">
        <v>0.48958333333333331</v>
      </c>
      <c r="K6" s="250">
        <f t="shared" si="1"/>
        <v>0</v>
      </c>
      <c r="L6" s="246">
        <f>J6+'Кон-ты'!$C$13</f>
        <v>0.55902777777777779</v>
      </c>
      <c r="M6" s="247">
        <v>0.55347222222222225</v>
      </c>
      <c r="N6" s="248">
        <f t="shared" si="2"/>
        <v>0</v>
      </c>
      <c r="O6" s="274">
        <v>1.238425925925926E-3</v>
      </c>
      <c r="P6" s="275">
        <v>1.1342592592592593E-3</v>
      </c>
      <c r="Q6" s="276" t="s">
        <v>878</v>
      </c>
      <c r="R6" s="274">
        <v>1.1805555555555556E-3</v>
      </c>
      <c r="S6" s="275">
        <v>1.1458333333333333E-3</v>
      </c>
      <c r="T6" s="276" t="s">
        <v>883</v>
      </c>
      <c r="U6" s="28">
        <f t="shared" si="3"/>
        <v>0</v>
      </c>
      <c r="V6" s="1">
        <f t="shared" si="4"/>
        <v>6.6782407407407407E-3</v>
      </c>
      <c r="W6" s="29"/>
      <c r="X6" s="10">
        <f t="shared" si="5"/>
        <v>6.6782407407407407E-3</v>
      </c>
      <c r="Y6" s="228">
        <v>2</v>
      </c>
      <c r="Z6" s="231">
        <f>LOOKUP(Y6,{1,2,3,4,5,6,7,8,9,10,11,12,13,14,15,16,17,18,19,20,21},{25,22,20,18,16,15,14,13,12,11,10,9,8,7,6,5,4,3,2,1,0})</f>
        <v>22</v>
      </c>
    </row>
    <row r="7" spans="1:26" x14ac:dyDescent="0.25">
      <c r="A7" s="218">
        <v>3</v>
      </c>
      <c r="B7" s="220">
        <v>114</v>
      </c>
      <c r="C7" s="22" t="str">
        <f>VLOOKUP($B7,Спорт!$A:$J,2,FALSE)</f>
        <v>Ренц Александр</v>
      </c>
      <c r="D7" s="165" t="str">
        <f>VLOOKUP($B7,Спорт!$A:$J,5,FALSE)</f>
        <v>Beta</v>
      </c>
      <c r="E7" s="225" t="s">
        <v>19</v>
      </c>
      <c r="F7" s="246">
        <f>'Кон-ты'!$C$19*1+5/1440</f>
        <v>0.4201388888888889</v>
      </c>
      <c r="G7" s="247">
        <v>0.4201388888888889</v>
      </c>
      <c r="H7" s="248">
        <f t="shared" si="0"/>
        <v>0</v>
      </c>
      <c r="I7" s="249">
        <f>G7+'Кон-ты'!$C$13</f>
        <v>0.48958333333333331</v>
      </c>
      <c r="J7" s="247">
        <v>0.48958333333333331</v>
      </c>
      <c r="K7" s="250">
        <f t="shared" si="1"/>
        <v>0</v>
      </c>
      <c r="L7" s="246">
        <f>J7+'Кон-ты'!$C$13</f>
        <v>0.55902777777777779</v>
      </c>
      <c r="M7" s="247">
        <v>0.55625000000000002</v>
      </c>
      <c r="N7" s="248">
        <f t="shared" si="2"/>
        <v>0</v>
      </c>
      <c r="O7" s="274">
        <v>1.2847222222222223E-3</v>
      </c>
      <c r="P7" s="275">
        <v>1.1574074074074073E-3</v>
      </c>
      <c r="Q7" s="276" t="s">
        <v>754</v>
      </c>
      <c r="R7" s="274">
        <v>1.2962962962962963E-3</v>
      </c>
      <c r="S7" s="275">
        <v>1.2152777777777778E-3</v>
      </c>
      <c r="T7" s="276" t="s">
        <v>765</v>
      </c>
      <c r="U7" s="28">
        <f t="shared" si="3"/>
        <v>0</v>
      </c>
      <c r="V7" s="1">
        <f t="shared" si="4"/>
        <v>7.3726851851851852E-3</v>
      </c>
      <c r="W7" s="29"/>
      <c r="X7" s="10">
        <f t="shared" si="5"/>
        <v>7.3726851851851852E-3</v>
      </c>
      <c r="Y7" s="228">
        <v>3</v>
      </c>
      <c r="Z7" s="231">
        <f>LOOKUP(Y7,{1,2,3,4,5,6,7,8,9,10,11,12,13,14,15,16,17,18,19,20,21},{25,22,20,18,16,15,14,13,12,11,10,9,8,7,6,5,4,3,2,1,0})</f>
        <v>20</v>
      </c>
    </row>
    <row r="8" spans="1:26" x14ac:dyDescent="0.25">
      <c r="A8" s="218">
        <v>4</v>
      </c>
      <c r="B8" s="2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25" t="s">
        <v>19</v>
      </c>
      <c r="F8" s="246">
        <f>'Кон-ты'!$C$19*1+2/1440</f>
        <v>0.41805555555555557</v>
      </c>
      <c r="G8" s="247">
        <v>0.41805555555555557</v>
      </c>
      <c r="H8" s="248">
        <f t="shared" si="0"/>
        <v>0</v>
      </c>
      <c r="I8" s="249">
        <f>G8+'Кон-ты'!$C$13</f>
        <v>0.48749999999999999</v>
      </c>
      <c r="J8" s="247">
        <v>0.48749999999999999</v>
      </c>
      <c r="K8" s="250">
        <f t="shared" si="1"/>
        <v>0</v>
      </c>
      <c r="L8" s="246">
        <f>J8+'Кон-ты'!$C$13</f>
        <v>0.55694444444444446</v>
      </c>
      <c r="M8" s="247">
        <v>0.54583333333333328</v>
      </c>
      <c r="N8" s="248">
        <f t="shared" si="2"/>
        <v>0</v>
      </c>
      <c r="O8" s="274">
        <v>1.1342592592592593E-3</v>
      </c>
      <c r="P8" s="275">
        <v>1.0648148148148149E-3</v>
      </c>
      <c r="Q8" s="276" t="s">
        <v>768</v>
      </c>
      <c r="R8" s="274">
        <v>1.3773148148148147E-3</v>
      </c>
      <c r="S8" s="275">
        <v>1.1458333333333333E-3</v>
      </c>
      <c r="T8" s="276" t="s">
        <v>760</v>
      </c>
      <c r="U8" s="28">
        <f t="shared" si="3"/>
        <v>0</v>
      </c>
      <c r="V8" s="1">
        <f t="shared" si="4"/>
        <v>7.3726851851851861E-3</v>
      </c>
      <c r="W8" s="29"/>
      <c r="X8" s="10">
        <f t="shared" si="5"/>
        <v>7.3726851851851861E-3</v>
      </c>
      <c r="Y8" s="228">
        <v>3</v>
      </c>
      <c r="Z8" s="231">
        <f>LOOKUP(Y8,{1,2,3,4,5,6,7,8,9,10,11,12,13,14,15,16,17,18,19,20,21},{25,22,20,18,16,15,14,13,12,11,10,9,8,7,6,5,4,3,2,1,0})</f>
        <v>20</v>
      </c>
    </row>
    <row r="9" spans="1:26" x14ac:dyDescent="0.25">
      <c r="A9" s="218">
        <v>5</v>
      </c>
      <c r="B9" s="220">
        <v>56</v>
      </c>
      <c r="C9" s="22" t="str">
        <f>VLOOKUP($B9,Спорт!$A:$J,2,FALSE)</f>
        <v>Разумов Александр</v>
      </c>
      <c r="D9" s="165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0"/>
        <v>0</v>
      </c>
      <c r="I9" s="249">
        <f>G9+'Кон-ты'!$C$13</f>
        <v>0.48749999999999999</v>
      </c>
      <c r="J9" s="247">
        <v>0.48749999999999999</v>
      </c>
      <c r="K9" s="250">
        <f t="shared" si="1"/>
        <v>0</v>
      </c>
      <c r="L9" s="246">
        <f>J9+'Кон-ты'!$C$13</f>
        <v>0.55694444444444446</v>
      </c>
      <c r="M9" s="247">
        <v>0.5444444444444444</v>
      </c>
      <c r="N9" s="248">
        <f t="shared" si="2"/>
        <v>0</v>
      </c>
      <c r="O9" s="274">
        <v>1.238425925925926E-3</v>
      </c>
      <c r="P9" s="275">
        <v>1.238425925925926E-3</v>
      </c>
      <c r="Q9" s="276" t="s">
        <v>874</v>
      </c>
      <c r="R9" s="274">
        <v>1.25E-3</v>
      </c>
      <c r="S9" s="275">
        <v>1.2731481481481483E-3</v>
      </c>
      <c r="T9" s="276" t="s">
        <v>790</v>
      </c>
      <c r="U9" s="28">
        <f t="shared" si="3"/>
        <v>0</v>
      </c>
      <c r="V9" s="1">
        <f t="shared" si="4"/>
        <v>7.5925925925925926E-3</v>
      </c>
      <c r="W9" s="29"/>
      <c r="X9" s="10">
        <f t="shared" si="5"/>
        <v>7.5925925925925926E-3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x14ac:dyDescent="0.25">
      <c r="A10" s="218">
        <v>6</v>
      </c>
      <c r="B10" s="220">
        <v>73</v>
      </c>
      <c r="C10" s="22" t="str">
        <f>VLOOKUP($B10,Спорт!$A:$J,2,FALSE)</f>
        <v>Паршин Дмитрий</v>
      </c>
      <c r="D10" s="165" t="str">
        <f>VLOOKUP($B10,Спорт!$A:$J,5,FALSE)</f>
        <v>Sherco</v>
      </c>
      <c r="E10" s="225" t="s">
        <v>19</v>
      </c>
      <c r="F10" s="246">
        <f>'Кон-ты'!$C$19*1+3/1440</f>
        <v>0.41875000000000001</v>
      </c>
      <c r="G10" s="247">
        <v>0.41875000000000001</v>
      </c>
      <c r="H10" s="248">
        <f t="shared" si="0"/>
        <v>0</v>
      </c>
      <c r="I10" s="249">
        <f>G10+'Кон-ты'!$C$13</f>
        <v>0.48819444444444443</v>
      </c>
      <c r="J10" s="247">
        <v>0.48819444444444443</v>
      </c>
      <c r="K10" s="250">
        <f t="shared" si="1"/>
        <v>0</v>
      </c>
      <c r="L10" s="246">
        <f>J10+'Кон-ты'!$C$13</f>
        <v>0.55763888888888891</v>
      </c>
      <c r="M10" s="247">
        <v>0.54583333333333328</v>
      </c>
      <c r="N10" s="248">
        <f t="shared" si="2"/>
        <v>0</v>
      </c>
      <c r="O10" s="274">
        <v>9.6064814814814819E-4</v>
      </c>
      <c r="P10" s="275">
        <v>9.6064814814814819E-4</v>
      </c>
      <c r="Q10" s="276" t="s">
        <v>875</v>
      </c>
      <c r="R10" s="274">
        <v>9.4907407407407408E-4</v>
      </c>
      <c r="S10" s="275">
        <v>9.9537037037037042E-4</v>
      </c>
      <c r="T10" s="276" t="s">
        <v>768</v>
      </c>
      <c r="U10" s="28">
        <f t="shared" si="3"/>
        <v>0</v>
      </c>
      <c r="V10" s="1">
        <f t="shared" si="4"/>
        <v>7.7199074074074071E-3</v>
      </c>
      <c r="W10" s="29"/>
      <c r="X10" s="10">
        <f t="shared" si="5"/>
        <v>7.7199074074074071E-3</v>
      </c>
      <c r="Y10" s="228">
        <v>6</v>
      </c>
      <c r="Z10" s="231">
        <f>LOOKUP(Y10,{1,2,3,4,5,6,7,8,9,10,11,12,13,14,15,16,17,18,19,20,21},{25,22,20,18,16,15,14,13,12,11,10,9,8,7,6,5,4,3,2,1,0})</f>
        <v>15</v>
      </c>
    </row>
    <row r="11" spans="1:26" x14ac:dyDescent="0.25">
      <c r="A11" s="218">
        <v>7</v>
      </c>
      <c r="B11" s="220">
        <v>477</v>
      </c>
      <c r="C11" s="22" t="str">
        <f>VLOOKUP($B11,Спорт!$A:$J,2,FALSE)</f>
        <v>Кодин Александр</v>
      </c>
      <c r="D11" s="165" t="str">
        <f>VLOOKUP($B11,Спорт!$A:$J,5,FALSE)</f>
        <v>Husqvarna</v>
      </c>
      <c r="E11" s="225" t="s">
        <v>19</v>
      </c>
      <c r="F11" s="246">
        <f>'Кон-ты'!$C$19*1+7/1440</f>
        <v>0.42152777777777778</v>
      </c>
      <c r="G11" s="247">
        <v>0.42152777777777778</v>
      </c>
      <c r="H11" s="248">
        <f t="shared" si="0"/>
        <v>0</v>
      </c>
      <c r="I11" s="249">
        <f>G11+'Кон-ты'!$C$13</f>
        <v>0.4909722222222222</v>
      </c>
      <c r="J11" s="247">
        <v>0.4909722222222222</v>
      </c>
      <c r="K11" s="250">
        <f t="shared" si="1"/>
        <v>0</v>
      </c>
      <c r="L11" s="246">
        <f>J11+'Кон-ты'!$C$13</f>
        <v>0.56041666666666667</v>
      </c>
      <c r="M11" s="247">
        <v>0.54999999999999993</v>
      </c>
      <c r="N11" s="248">
        <f t="shared" si="2"/>
        <v>0</v>
      </c>
      <c r="O11" s="274">
        <v>1.5625000000000001E-3</v>
      </c>
      <c r="P11" s="275">
        <v>1.2731481481481483E-3</v>
      </c>
      <c r="Q11" s="276" t="s">
        <v>880</v>
      </c>
      <c r="R11" s="274">
        <v>1.3194444444444445E-3</v>
      </c>
      <c r="S11" s="275">
        <v>1.261574074074074E-3</v>
      </c>
      <c r="T11" s="276" t="s">
        <v>886</v>
      </c>
      <c r="U11" s="28">
        <f t="shared" si="3"/>
        <v>0</v>
      </c>
      <c r="V11" s="1">
        <f t="shared" si="4"/>
        <v>9.1550925925925931E-3</v>
      </c>
      <c r="W11" s="29"/>
      <c r="X11" s="10">
        <f t="shared" si="5"/>
        <v>9.1550925925925931E-3</v>
      </c>
      <c r="Y11" s="228">
        <v>7</v>
      </c>
      <c r="Z11" s="231">
        <f>LOOKUP(Y11,{1,2,3,4,5,6,7,8,9,10,11,12,13,14,15,16,17,18,19,20,21},{25,22,20,18,16,15,14,13,12,11,10,9,8,7,6,5,4,3,2,1,0})</f>
        <v>14</v>
      </c>
    </row>
    <row r="12" spans="1:26" x14ac:dyDescent="0.25">
      <c r="A12" s="218">
        <v>8</v>
      </c>
      <c r="B12" s="220">
        <v>555</v>
      </c>
      <c r="C12" s="22" t="str">
        <f>VLOOKUP($B12,Спорт!$A:$J,2,FALSE)</f>
        <v>Камушкин Владимир</v>
      </c>
      <c r="D12" s="165" t="str">
        <f>VLOOKUP($B12,Спорт!$A:$J,5,FALSE)</f>
        <v>Sherco</v>
      </c>
      <c r="E12" s="225" t="s">
        <v>19</v>
      </c>
      <c r="F12" s="246">
        <f>'Кон-ты'!$C$19*1+8/1440</f>
        <v>0.42222222222222222</v>
      </c>
      <c r="G12" s="247">
        <v>0.42222222222222222</v>
      </c>
      <c r="H12" s="248">
        <f t="shared" si="0"/>
        <v>0</v>
      </c>
      <c r="I12" s="249">
        <f>G12+'Кон-ты'!$C$13</f>
        <v>0.49166666666666664</v>
      </c>
      <c r="J12" s="247">
        <v>0.4916666666666667</v>
      </c>
      <c r="K12" s="250">
        <f t="shared" si="1"/>
        <v>0</v>
      </c>
      <c r="L12" s="246">
        <f>J12+'Кон-ты'!$C$13</f>
        <v>0.56111111111111112</v>
      </c>
      <c r="M12" s="247">
        <v>0.55555555555555558</v>
      </c>
      <c r="N12" s="248">
        <f t="shared" si="2"/>
        <v>0</v>
      </c>
      <c r="O12" s="274">
        <v>1.2847222222222223E-3</v>
      </c>
      <c r="P12" s="275">
        <v>1.1921296296296296E-3</v>
      </c>
      <c r="Q12" s="276" t="s">
        <v>880</v>
      </c>
      <c r="R12" s="274">
        <v>1.2152777777777778E-3</v>
      </c>
      <c r="S12" s="275">
        <v>1.6435185185185185E-3</v>
      </c>
      <c r="T12" s="276" t="s">
        <v>887</v>
      </c>
      <c r="U12" s="28">
        <f t="shared" si="3"/>
        <v>0</v>
      </c>
      <c r="V12" s="1">
        <f t="shared" si="4"/>
        <v>9.3865740740740732E-3</v>
      </c>
      <c r="W12" s="29"/>
      <c r="X12" s="10">
        <f t="shared" si="5"/>
        <v>9.3865740740740732E-3</v>
      </c>
      <c r="Y12" s="228">
        <v>8</v>
      </c>
      <c r="Z12" s="231">
        <f>LOOKUP(Y12,{1,2,3,4,5,6,7,8,9,10,11,12,13,14,15,16,17,18,19,20,21},{25,22,20,18,16,15,14,13,12,11,10,9,8,7,6,5,4,3,2,1,0})</f>
        <v>13</v>
      </c>
    </row>
    <row r="13" spans="1:26" x14ac:dyDescent="0.25">
      <c r="A13" s="218">
        <v>9</v>
      </c>
      <c r="B13" s="220">
        <v>96</v>
      </c>
      <c r="C13" s="22" t="str">
        <f>VLOOKUP($B13,Спорт!$A:$J,2,FALSE)</f>
        <v>Самойлов Александр</v>
      </c>
      <c r="D13" s="165" t="str">
        <f>VLOOKUP($B13,Спорт!$A:$J,5,FALSE)</f>
        <v>Husaberg</v>
      </c>
      <c r="E13" s="225" t="s">
        <v>19</v>
      </c>
      <c r="F13" s="246">
        <f>'Кон-ты'!$C$19*1+4/1440</f>
        <v>0.41944444444444445</v>
      </c>
      <c r="G13" s="247">
        <v>0.41944444444444445</v>
      </c>
      <c r="H13" s="248">
        <f t="shared" si="0"/>
        <v>0</v>
      </c>
      <c r="I13" s="249">
        <f>G13+'Кон-ты'!$C$13</f>
        <v>0.48888888888888887</v>
      </c>
      <c r="J13" s="247">
        <v>0.48888888888888887</v>
      </c>
      <c r="K13" s="250">
        <f t="shared" si="1"/>
        <v>0</v>
      </c>
      <c r="L13" s="246">
        <f>J13+'Кон-ты'!$C$13</f>
        <v>0.55833333333333335</v>
      </c>
      <c r="M13" s="247">
        <v>0.55486111111111114</v>
      </c>
      <c r="N13" s="248">
        <f t="shared" si="2"/>
        <v>0</v>
      </c>
      <c r="O13" s="274">
        <v>1.8171296296296297E-3</v>
      </c>
      <c r="P13" s="275">
        <v>1.1689814814814816E-3</v>
      </c>
      <c r="Q13" s="276" t="s">
        <v>877</v>
      </c>
      <c r="R13" s="274">
        <v>1.238425925925926E-3</v>
      </c>
      <c r="S13" s="275">
        <v>1.2037037037037038E-3</v>
      </c>
      <c r="T13" s="276" t="s">
        <v>882</v>
      </c>
      <c r="U13" s="28">
        <f t="shared" si="3"/>
        <v>0</v>
      </c>
      <c r="V13" s="1">
        <f t="shared" si="4"/>
        <v>1.0393518518518519E-2</v>
      </c>
      <c r="W13" s="29"/>
      <c r="X13" s="10">
        <f t="shared" si="5"/>
        <v>1.0393518518518519E-2</v>
      </c>
      <c r="Y13" s="228">
        <v>9</v>
      </c>
      <c r="Z13" s="231">
        <f>LOOKUP(Y13,{1,2,3,4,5,6,7,8,9,10,11,12,13,14,15,16,17,18,19,20,21},{25,22,20,18,16,15,14,13,12,11,10,9,8,7,6,5,4,3,2,1,0})</f>
        <v>12</v>
      </c>
    </row>
    <row r="14" spans="1:26" x14ac:dyDescent="0.25">
      <c r="A14" s="218">
        <v>10</v>
      </c>
      <c r="B14" s="220">
        <v>139</v>
      </c>
      <c r="C14" s="22" t="str">
        <f>VLOOKUP($B14,Спорт!$A:$J,2,FALSE)</f>
        <v>Демихов Тимофей</v>
      </c>
      <c r="D14" s="165" t="str">
        <f>VLOOKUP($B14,Спорт!$A:$J,5,FALSE)</f>
        <v>Husqvarna</v>
      </c>
      <c r="E14" s="225" t="s">
        <v>19</v>
      </c>
      <c r="F14" s="246">
        <f>'Кон-ты'!$C$19*1+6/1440</f>
        <v>0.42083333333333334</v>
      </c>
      <c r="G14" s="247">
        <v>0.42083333333333334</v>
      </c>
      <c r="H14" s="248">
        <f t="shared" si="0"/>
        <v>0</v>
      </c>
      <c r="I14" s="249">
        <f>G14+'Кон-ты'!$C$13</f>
        <v>0.49027777777777776</v>
      </c>
      <c r="J14" s="247">
        <v>0.49027777777777781</v>
      </c>
      <c r="K14" s="250">
        <f t="shared" si="1"/>
        <v>0</v>
      </c>
      <c r="L14" s="246">
        <f>J14+'Кон-ты'!$C$13</f>
        <v>0.55972222222222223</v>
      </c>
      <c r="M14" s="247">
        <v>0.56180555555555556</v>
      </c>
      <c r="N14" s="248">
        <f t="shared" si="2"/>
        <v>2.0833333333333259E-3</v>
      </c>
      <c r="O14" s="274">
        <v>1.4583333333333334E-3</v>
      </c>
      <c r="P14" s="275">
        <v>1.5972222222222223E-3</v>
      </c>
      <c r="Q14" s="276" t="s">
        <v>879</v>
      </c>
      <c r="R14" s="274">
        <v>1.4004629629629629E-3</v>
      </c>
      <c r="S14" s="275">
        <v>1.5393518518518519E-3</v>
      </c>
      <c r="T14" s="276" t="s">
        <v>884</v>
      </c>
      <c r="U14" s="28">
        <f t="shared" si="3"/>
        <v>2.0833333333333259E-3</v>
      </c>
      <c r="V14" s="1">
        <f t="shared" si="4"/>
        <v>1.170138888888889E-2</v>
      </c>
      <c r="W14" s="29"/>
      <c r="X14" s="10">
        <f t="shared" si="5"/>
        <v>1.3784722222222216E-2</v>
      </c>
      <c r="Y14" s="228">
        <v>10</v>
      </c>
      <c r="Z14" s="231">
        <f>LOOKUP(Y14,{1,2,3,4,5,6,7,8,9,10,11,12,13,14,15,16,17,18,19,20,21},{25,22,20,18,16,15,14,13,12,11,10,9,8,7,6,5,4,3,2,1,0})</f>
        <v>11</v>
      </c>
    </row>
    <row r="15" spans="1:26" x14ac:dyDescent="0.25">
      <c r="A15" s="218">
        <v>11</v>
      </c>
      <c r="B15" s="220">
        <v>8</v>
      </c>
      <c r="C15" s="22" t="str">
        <f>VLOOKUP($B15,Спорт!$A:$J,2,FALSE)</f>
        <v>Шеин Николай</v>
      </c>
      <c r="D15" s="165" t="str">
        <f>VLOOKUP($B15,Спорт!$A:$J,5,FALSE)</f>
        <v>КТМ</v>
      </c>
      <c r="E15" s="225" t="s">
        <v>19</v>
      </c>
      <c r="F15" s="246">
        <f>'Кон-ты'!$C$19</f>
        <v>0.41666666666666669</v>
      </c>
      <c r="G15" s="247">
        <v>0.41666666666666669</v>
      </c>
      <c r="H15" s="248">
        <f t="shared" si="0"/>
        <v>0</v>
      </c>
      <c r="I15" s="249">
        <f>G15+'Кон-ты'!$C$13</f>
        <v>0.4861111111111111</v>
      </c>
      <c r="J15" s="247">
        <v>0.48680555555555555</v>
      </c>
      <c r="K15" s="250">
        <f t="shared" si="1"/>
        <v>6.9444444444444198E-4</v>
      </c>
      <c r="L15" s="246">
        <f>J15+'Кон-ты'!$C$13</f>
        <v>0.55625000000000002</v>
      </c>
      <c r="M15" s="247">
        <v>0.55972222222222223</v>
      </c>
      <c r="N15" s="248">
        <f t="shared" si="2"/>
        <v>3.4722222222222099E-3</v>
      </c>
      <c r="O15" s="274">
        <v>1.2962962962962963E-3</v>
      </c>
      <c r="P15" s="275">
        <v>1.261574074074074E-3</v>
      </c>
      <c r="Q15" s="276" t="s">
        <v>872</v>
      </c>
      <c r="R15" s="274">
        <v>1.5046296296296296E-3</v>
      </c>
      <c r="S15" s="275">
        <v>1.4004629629629629E-3</v>
      </c>
      <c r="T15" s="276" t="s">
        <v>772</v>
      </c>
      <c r="U15" s="28">
        <f t="shared" si="3"/>
        <v>4.1666666666666519E-3</v>
      </c>
      <c r="V15" s="1">
        <f t="shared" si="4"/>
        <v>1.0162037037037039E-2</v>
      </c>
      <c r="W15" s="29"/>
      <c r="X15" s="10">
        <f t="shared" si="5"/>
        <v>1.4328703703703691E-2</v>
      </c>
      <c r="Y15" s="228">
        <v>11</v>
      </c>
      <c r="Z15" s="231">
        <f>LOOKUP(Y15,{1,2,3,4,5,6,7,8,9,10,11,12,13,14,15,16,17,18,19,20,21},{25,22,20,18,16,15,14,13,12,11,10,9,8,7,6,5,4,3,2,1,0})</f>
        <v>10</v>
      </c>
    </row>
    <row r="16" spans="1:26" x14ac:dyDescent="0.25">
      <c r="A16" s="218">
        <v>12</v>
      </c>
      <c r="B16" s="220">
        <v>224</v>
      </c>
      <c r="C16" s="22" t="str">
        <f>VLOOKUP($B16,Спорт!$A:$J,2,FALSE)</f>
        <v>Печерский Павел</v>
      </c>
      <c r="D16" s="165" t="str">
        <f>VLOOKUP($B16,Спорт!$A:$J,5,FALSE)</f>
        <v>КТМ</v>
      </c>
      <c r="E16" s="225" t="s">
        <v>19</v>
      </c>
      <c r="F16" s="246">
        <f>'Кон-ты'!$C$19*1+6/1440</f>
        <v>0.42083333333333334</v>
      </c>
      <c r="G16" s="247">
        <v>0.42083333333333334</v>
      </c>
      <c r="H16" s="248">
        <f t="shared" si="0"/>
        <v>0</v>
      </c>
      <c r="I16" s="249">
        <f>G16+'Кон-ты'!$C$13</f>
        <v>0.49027777777777776</v>
      </c>
      <c r="J16" s="247">
        <v>0.49374999999999997</v>
      </c>
      <c r="K16" s="250">
        <f t="shared" si="1"/>
        <v>3.4722222222222099E-3</v>
      </c>
      <c r="L16" s="246">
        <f>J16+'Кон-ты'!$C$13</f>
        <v>0.56319444444444444</v>
      </c>
      <c r="M16" s="247">
        <v>0.55833333333333335</v>
      </c>
      <c r="N16" s="248">
        <f t="shared" si="2"/>
        <v>0</v>
      </c>
      <c r="O16" s="274">
        <v>1.4120370370370369E-3</v>
      </c>
      <c r="P16" s="275">
        <v>1.3078703703703703E-3</v>
      </c>
      <c r="Q16" s="276" t="s">
        <v>791</v>
      </c>
      <c r="R16" s="274">
        <v>1.5162037037037036E-3</v>
      </c>
      <c r="S16" s="275">
        <v>1.3657407407407407E-3</v>
      </c>
      <c r="T16" s="276" t="s">
        <v>885</v>
      </c>
      <c r="U16" s="28">
        <f t="shared" si="3"/>
        <v>3.4722222222222099E-3</v>
      </c>
      <c r="V16" s="1">
        <f t="shared" si="4"/>
        <v>1.2037037037037035E-2</v>
      </c>
      <c r="W16" s="29"/>
      <c r="X16" s="10">
        <f t="shared" si="5"/>
        <v>1.5509259259259245E-2</v>
      </c>
      <c r="Y16" s="228">
        <v>12</v>
      </c>
      <c r="Z16" s="231">
        <f>LOOKUP(Y16,{1,2,3,4,5,6,7,8,9,10,11,12,13,14,15,16,17,18,19,20,21},{25,22,20,18,16,15,14,13,12,11,10,9,8,7,6,5,4,3,2,1,0})</f>
        <v>9</v>
      </c>
    </row>
    <row r="17" spans="1:26" x14ac:dyDescent="0.25">
      <c r="A17" s="218">
        <v>13</v>
      </c>
      <c r="B17" s="220">
        <v>35</v>
      </c>
      <c r="C17" s="22" t="str">
        <f>VLOOKUP($B17,Спорт!$A:$J,2,FALSE)</f>
        <v>Широков Андрей</v>
      </c>
      <c r="D17" s="165" t="str">
        <f>VLOOKUP($B17,Спорт!$A:$J,5,FALSE)</f>
        <v>КТМ</v>
      </c>
      <c r="E17" s="225" t="s">
        <v>19</v>
      </c>
      <c r="F17" s="246">
        <f>'Кон-ты'!$C$19*1+1/1440</f>
        <v>0.41736111111111113</v>
      </c>
      <c r="G17" s="247">
        <v>0.41736111111111113</v>
      </c>
      <c r="H17" s="248">
        <f t="shared" si="0"/>
        <v>0</v>
      </c>
      <c r="I17" s="249">
        <f>G17+'Кон-ты'!$C$13</f>
        <v>0.48680555555555555</v>
      </c>
      <c r="J17" s="247">
        <v>0.48819444444444443</v>
      </c>
      <c r="K17" s="250">
        <f t="shared" si="1"/>
        <v>1.388888888888884E-3</v>
      </c>
      <c r="L17" s="246">
        <f>J17+'Кон-ты'!$C$13</f>
        <v>0.55763888888888891</v>
      </c>
      <c r="M17" s="247">
        <v>0.57013888888888886</v>
      </c>
      <c r="N17" s="248">
        <f t="shared" si="2"/>
        <v>1.2499999999999956E-2</v>
      </c>
      <c r="O17" s="274">
        <v>1.238425925925926E-3</v>
      </c>
      <c r="P17" s="275">
        <v>1.2268518518518518E-3</v>
      </c>
      <c r="Q17" s="276" t="s">
        <v>873</v>
      </c>
      <c r="R17" s="274">
        <v>1.2962962962962963E-3</v>
      </c>
      <c r="S17" s="275">
        <v>1.3078703703703703E-3</v>
      </c>
      <c r="T17" s="276" t="s">
        <v>881</v>
      </c>
      <c r="U17" s="28">
        <f t="shared" si="3"/>
        <v>1.388888888888884E-2</v>
      </c>
      <c r="V17" s="1">
        <f t="shared" si="4"/>
        <v>1.6886574074074075E-2</v>
      </c>
      <c r="W17" s="29">
        <v>2.7777777777777779E-3</v>
      </c>
      <c r="X17" s="10">
        <f t="shared" si="5"/>
        <v>3.3553240740740689E-2</v>
      </c>
      <c r="Y17" s="228">
        <v>13</v>
      </c>
      <c r="Z17" s="231">
        <f>LOOKUP(Y17,{1,2,3,4,5,6,7,8,9,10,11,12,13,14,15,16,17,18,19,20,21},{25,22,20,18,16,15,14,13,12,11,10,9,8,7,6,5,4,3,2,1,0})</f>
        <v>8</v>
      </c>
    </row>
    <row r="18" spans="1:26" x14ac:dyDescent="0.25">
      <c r="A18" s="218">
        <v>14</v>
      </c>
      <c r="B18" s="220">
        <v>32</v>
      </c>
      <c r="C18" s="22" t="str">
        <f>VLOOKUP($B18,Спорт!$A:$J,2,FALSE)</f>
        <v>Пустошкин Дан</v>
      </c>
      <c r="D18" s="165" t="str">
        <f>VLOOKUP($B18,Спорт!$A:$J,5,FALSE)</f>
        <v>Gas Gas</v>
      </c>
      <c r="E18" s="225" t="s">
        <v>19</v>
      </c>
      <c r="F18" s="246">
        <f>'Кон-ты'!$C$19*1+1/1440</f>
        <v>0.41736111111111113</v>
      </c>
      <c r="G18" s="247">
        <v>0.43333333333333335</v>
      </c>
      <c r="H18" s="248">
        <f t="shared" si="0"/>
        <v>1.5972222222222221E-2</v>
      </c>
      <c r="I18" s="249">
        <f>G18+'Кон-ты'!$C$13</f>
        <v>0.50277777777777777</v>
      </c>
      <c r="J18" s="247" t="s">
        <v>576</v>
      </c>
      <c r="K18" s="250"/>
      <c r="L18" s="246"/>
      <c r="M18" s="247"/>
      <c r="N18" s="248"/>
      <c r="O18" s="274">
        <v>1.2037037037037038E-3</v>
      </c>
      <c r="P18" s="275">
        <v>2.3379629629629631E-3</v>
      </c>
      <c r="Q18" s="276"/>
      <c r="R18" s="274"/>
      <c r="S18" s="275"/>
      <c r="T18" s="276"/>
      <c r="U18" s="28"/>
      <c r="V18" s="1"/>
      <c r="W18" s="29"/>
      <c r="X18" s="10"/>
      <c r="Y18" s="228" t="s">
        <v>576</v>
      </c>
      <c r="Z18" s="231"/>
    </row>
    <row r="19" spans="1:26" x14ac:dyDescent="0.25">
      <c r="A19" s="218">
        <v>15</v>
      </c>
      <c r="B19" s="220">
        <v>450</v>
      </c>
      <c r="C19" s="22" t="str">
        <f>VLOOKUP($B19,Спорт!$A:$J,2,FALSE)</f>
        <v>Королев Владимир</v>
      </c>
      <c r="D19" s="165" t="str">
        <f>VLOOKUP($B19,Спорт!$A:$J,5,FALSE)</f>
        <v>КТМ</v>
      </c>
      <c r="E19" s="225" t="s">
        <v>19</v>
      </c>
      <c r="F19" s="246">
        <f>'Кон-ты'!$C$19*1+7/1440</f>
        <v>0.42152777777777778</v>
      </c>
      <c r="G19" s="247">
        <v>0.42152777777777778</v>
      </c>
      <c r="H19" s="248">
        <f t="shared" si="0"/>
        <v>0</v>
      </c>
      <c r="I19" s="249">
        <f>G19+'Кон-ты'!$C$13</f>
        <v>0.4909722222222222</v>
      </c>
      <c r="J19" s="247" t="s">
        <v>576</v>
      </c>
      <c r="K19" s="250"/>
      <c r="L19" s="246"/>
      <c r="M19" s="247"/>
      <c r="N19" s="248"/>
      <c r="O19" s="274">
        <v>1.8518518518518519E-3</v>
      </c>
      <c r="P19" s="275">
        <v>7.2337962962962963E-3</v>
      </c>
      <c r="Q19" s="276"/>
      <c r="R19" s="274"/>
      <c r="S19" s="275"/>
      <c r="T19" s="276"/>
      <c r="U19" s="28"/>
      <c r="V19" s="1"/>
      <c r="W19" s="29"/>
      <c r="X19" s="10"/>
      <c r="Y19" s="228" t="s">
        <v>576</v>
      </c>
      <c r="Z19" s="231"/>
    </row>
    <row r="20" spans="1:26" s="252" customFormat="1" ht="11.25" customHeight="1" thickBot="1" x14ac:dyDescent="0.3">
      <c r="D20" s="253"/>
      <c r="F20" s="254"/>
      <c r="G20" s="254"/>
      <c r="H20" s="254"/>
      <c r="I20" s="254"/>
      <c r="J20" s="254"/>
      <c r="K20" s="254"/>
      <c r="L20" s="254"/>
      <c r="M20" s="254"/>
      <c r="N20" s="254">
        <f t="shared" ref="N20" si="6">IF(M20&lt;L20,0,IF(ROUNDUP(M20,8)=ROUNDUP(L20,8),0,ABS(M20-L20)))</f>
        <v>0</v>
      </c>
      <c r="O20" s="277"/>
      <c r="P20" s="277"/>
      <c r="Q20" s="277"/>
      <c r="R20" s="277"/>
      <c r="S20" s="277"/>
      <c r="T20" s="277"/>
      <c r="U20" s="254">
        <f t="shared" ref="U20" si="7">SUM(H20+K20+N20)</f>
        <v>0</v>
      </c>
      <c r="V20" s="254"/>
      <c r="W20" s="254"/>
      <c r="X20" s="254"/>
    </row>
    <row r="21" spans="1:26" x14ac:dyDescent="0.25">
      <c r="A21" s="227">
        <v>1</v>
      </c>
      <c r="B21" s="219">
        <v>313</v>
      </c>
      <c r="C21" s="21" t="str">
        <f>VLOOKUP($B21,Спорт!$A:$J,2,FALSE)</f>
        <v>Миронов Данила</v>
      </c>
      <c r="D21" s="164" t="str">
        <f>VLOOKUP($B21,Спорт!$A:$J,5,FALSE)</f>
        <v>Sherco</v>
      </c>
      <c r="E21" s="224" t="s">
        <v>29</v>
      </c>
      <c r="F21" s="246">
        <f>'Кон-ты'!$C$19*1+11/1440</f>
        <v>0.42430555555555555</v>
      </c>
      <c r="G21" s="242">
        <v>0.42430555555555555</v>
      </c>
      <c r="H21" s="248">
        <f>IF(G21&lt;F21,ABS(G21-F21),IF(ROUNDUP(G21,8)=ROUNDUP(F21,8),0,ABS((G21-#REF!))))</f>
        <v>0</v>
      </c>
      <c r="I21" s="244">
        <f>G21+'Кон-ты'!$C$13</f>
        <v>0.49374999999999997</v>
      </c>
      <c r="J21" s="242">
        <v>0.49374999999999997</v>
      </c>
      <c r="K21" s="245">
        <f t="shared" ref="K21:K27" si="8">IF(J21&lt;I21,ABS(J21-I21),IF(ROUNDUP(J21,8)=ROUNDUP(I21,8),0,ABS((J21-I21))))</f>
        <v>0</v>
      </c>
      <c r="L21" s="241">
        <f>J21+'Кон-ты'!$C$13</f>
        <v>0.56319444444444444</v>
      </c>
      <c r="M21" s="242">
        <v>0.5541666666666667</v>
      </c>
      <c r="N21" s="243">
        <f t="shared" ref="N21:N26" si="9">IF(M21&lt;L21,0,IF(ROUNDUP(M21,8)=ROUNDUP(L21,8),0,ABS(M21-L21)))</f>
        <v>0</v>
      </c>
      <c r="O21" s="271">
        <v>1.1574074074074073E-3</v>
      </c>
      <c r="P21" s="272">
        <v>1.1342592592592593E-3</v>
      </c>
      <c r="Q21" s="273" t="s">
        <v>827</v>
      </c>
      <c r="R21" s="271">
        <v>1.1574074074074073E-3</v>
      </c>
      <c r="S21" s="272">
        <v>1.2152777777777778E-3</v>
      </c>
      <c r="T21" s="273" t="s">
        <v>847</v>
      </c>
      <c r="U21" s="26">
        <f t="shared" ref="U21:U26" si="10">SUM(H21+K21+N21)</f>
        <v>0</v>
      </c>
      <c r="V21" s="8">
        <f t="shared" ref="V21:V26" si="11">SUM(R21+S21+T21+Q21+P21+O21)</f>
        <v>7.3148148148148148E-3</v>
      </c>
      <c r="W21" s="27"/>
      <c r="X21" s="9">
        <f t="shared" ref="X21:X26" si="12">SUM(U21:W21)</f>
        <v>7.3148148148148148E-3</v>
      </c>
      <c r="Y21" s="227">
        <v>1</v>
      </c>
      <c r="Z21" s="230">
        <f>LOOKUP(Y21,{1,2,3,4,5,6,7,8,9,10,11,12,13,14,15,16,17,18,19,20,21},{25,22,20,18,16,15,14,13,12,11,10,9,8,7,6,5,4,3,2,1,0})</f>
        <v>25</v>
      </c>
    </row>
    <row r="22" spans="1:26" x14ac:dyDescent="0.25">
      <c r="A22" s="228">
        <v>2</v>
      </c>
      <c r="B22" s="220">
        <v>5</v>
      </c>
      <c r="C22" s="22" t="str">
        <f>VLOOKUP($B22,Спорт!$A:$J,2,FALSE)</f>
        <v>Завгородний Максим</v>
      </c>
      <c r="D22" s="165" t="str">
        <f>VLOOKUP($B22,Спорт!$A:$J,5,FALSE)</f>
        <v>КТМ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ref="H22:H27" si="13">IF(G22&lt;F22,ABS(G22-F22),IF(ROUNDUP(G22,8)=ROUNDUP(F22,8),0,ABS((G22-F22))))</f>
        <v>0</v>
      </c>
      <c r="I22" s="249">
        <f>G22+'Кон-ты'!$C$13</f>
        <v>0.49236111111111108</v>
      </c>
      <c r="J22" s="247">
        <v>0.49236111111111108</v>
      </c>
      <c r="K22" s="250">
        <f t="shared" si="8"/>
        <v>0</v>
      </c>
      <c r="L22" s="246">
        <f>J22+'Кон-ты'!$C$13</f>
        <v>0.56180555555555556</v>
      </c>
      <c r="M22" s="247">
        <v>0.5541666666666667</v>
      </c>
      <c r="N22" s="248">
        <f t="shared" si="9"/>
        <v>0</v>
      </c>
      <c r="O22" s="274">
        <v>1.2962962962962963E-3</v>
      </c>
      <c r="P22" s="275">
        <v>1.2268518518518518E-3</v>
      </c>
      <c r="Q22" s="276" t="s">
        <v>840</v>
      </c>
      <c r="R22" s="274">
        <v>1.238425925925926E-3</v>
      </c>
      <c r="S22" s="275">
        <v>1.2847222222222223E-3</v>
      </c>
      <c r="T22" s="276" t="s">
        <v>794</v>
      </c>
      <c r="U22" s="28">
        <f t="shared" si="10"/>
        <v>0</v>
      </c>
      <c r="V22" s="1">
        <f t="shared" si="11"/>
        <v>8.9467592592592585E-3</v>
      </c>
      <c r="W22" s="29"/>
      <c r="X22" s="10">
        <f t="shared" si="12"/>
        <v>8.9467592592592585E-3</v>
      </c>
      <c r="Y22" s="228">
        <v>2</v>
      </c>
      <c r="Z22" s="231">
        <f>LOOKUP(Y22,{1,2,3,4,5,6,7,8,9,10,11,12,13,14,15,16,17,18,19,20,21},{25,22,20,18,16,15,14,13,12,11,10,9,8,7,6,5,4,3,2,1,0})</f>
        <v>22</v>
      </c>
    </row>
    <row r="23" spans="1:26" x14ac:dyDescent="0.25">
      <c r="A23" s="228">
        <v>3</v>
      </c>
      <c r="B23" s="220">
        <v>75</v>
      </c>
      <c r="C23" s="22" t="str">
        <f>VLOOKUP($B23,Спорт!$A:$J,2,FALSE)</f>
        <v>Олейников Валерий</v>
      </c>
      <c r="D23" s="165" t="str">
        <f>VLOOKUP($B23,Спорт!$A:$J,5,FALSE)</f>
        <v>Husqvarna</v>
      </c>
      <c r="E23" s="225" t="s">
        <v>29</v>
      </c>
      <c r="F23" s="246">
        <f>'Кон-ты'!$C$19*1+9/1440</f>
        <v>0.42291666666666666</v>
      </c>
      <c r="G23" s="247">
        <v>0.42291666666666666</v>
      </c>
      <c r="H23" s="248">
        <f t="shared" si="13"/>
        <v>0</v>
      </c>
      <c r="I23" s="249">
        <f>G23+'Кон-ты'!$C$13</f>
        <v>0.49236111111111108</v>
      </c>
      <c r="J23" s="247">
        <v>0.49236111111111108</v>
      </c>
      <c r="K23" s="250">
        <f t="shared" si="8"/>
        <v>0</v>
      </c>
      <c r="L23" s="246">
        <f>J23+'Кон-ты'!$C$13</f>
        <v>0.56180555555555556</v>
      </c>
      <c r="M23" s="247">
        <v>0.55555555555555558</v>
      </c>
      <c r="N23" s="248">
        <f t="shared" si="9"/>
        <v>0</v>
      </c>
      <c r="O23" s="274">
        <v>1.3425925925925925E-3</v>
      </c>
      <c r="P23" s="275">
        <v>1.3078703703703703E-3</v>
      </c>
      <c r="Q23" s="276" t="s">
        <v>841</v>
      </c>
      <c r="R23" s="274">
        <v>1.2962962962962963E-3</v>
      </c>
      <c r="S23" s="275">
        <v>1.3657407407407407E-3</v>
      </c>
      <c r="T23" s="276" t="s">
        <v>816</v>
      </c>
      <c r="U23" s="28">
        <f t="shared" si="10"/>
        <v>0</v>
      </c>
      <c r="V23" s="1">
        <f t="shared" si="11"/>
        <v>1.170138888888889E-2</v>
      </c>
      <c r="W23" s="29"/>
      <c r="X23" s="10">
        <f t="shared" si="12"/>
        <v>1.170138888888889E-2</v>
      </c>
      <c r="Y23" s="228">
        <v>3</v>
      </c>
      <c r="Z23" s="231">
        <f>LOOKUP(Y23,{1,2,3,4,5,6,7,8,9,10,11,12,13,14,15,16,17,18,19,20,21},{25,22,20,18,16,15,14,13,12,11,10,9,8,7,6,5,4,3,2,1,0})</f>
        <v>20</v>
      </c>
    </row>
    <row r="24" spans="1:26" x14ac:dyDescent="0.25">
      <c r="A24" s="228">
        <v>4</v>
      </c>
      <c r="B24" s="220">
        <v>535</v>
      </c>
      <c r="C24" s="22" t="str">
        <f>VLOOKUP($B24,Спорт!$A:$J,2,FALSE)</f>
        <v>Шевкопляс Владимир</v>
      </c>
      <c r="D24" s="165" t="str">
        <f>VLOOKUP($B24,Спорт!$A:$J,5,FALSE)</f>
        <v>КТМ</v>
      </c>
      <c r="E24" s="225" t="s">
        <v>29</v>
      </c>
      <c r="F24" s="246">
        <f>'Кон-ты'!$C$19*1+12/1440</f>
        <v>0.42500000000000004</v>
      </c>
      <c r="G24" s="247">
        <v>0.42499999999999999</v>
      </c>
      <c r="H24" s="248">
        <f t="shared" si="13"/>
        <v>0</v>
      </c>
      <c r="I24" s="249">
        <f>G24+'Кон-ты'!$C$13</f>
        <v>0.49444444444444441</v>
      </c>
      <c r="J24" s="247">
        <v>0.49444444444444446</v>
      </c>
      <c r="K24" s="250">
        <f t="shared" si="8"/>
        <v>0</v>
      </c>
      <c r="L24" s="246">
        <f>J24+'Кон-ты'!$C$13</f>
        <v>0.56388888888888888</v>
      </c>
      <c r="M24" s="247">
        <v>0.55763888888888891</v>
      </c>
      <c r="N24" s="248">
        <f t="shared" si="9"/>
        <v>0</v>
      </c>
      <c r="O24" s="274">
        <v>1.3773148148148147E-3</v>
      </c>
      <c r="P24" s="275">
        <v>1.4930555555555556E-3</v>
      </c>
      <c r="Q24" s="276" t="s">
        <v>844</v>
      </c>
      <c r="R24" s="274">
        <v>1.3888888888888889E-3</v>
      </c>
      <c r="S24" s="275">
        <v>1.5277777777777779E-3</v>
      </c>
      <c r="T24" s="276" t="s">
        <v>849</v>
      </c>
      <c r="U24" s="28">
        <f t="shared" si="10"/>
        <v>0</v>
      </c>
      <c r="V24" s="1">
        <f t="shared" si="11"/>
        <v>1.1493055555555555E-2</v>
      </c>
      <c r="W24" s="29">
        <v>6.9444444444444447E-4</v>
      </c>
      <c r="X24" s="10">
        <f t="shared" si="12"/>
        <v>1.2187499999999999E-2</v>
      </c>
      <c r="Y24" s="228">
        <v>4</v>
      </c>
      <c r="Z24" s="231">
        <f>LOOKUP(Y24,{1,2,3,4,5,6,7,8,9,10,11,12,13,14,15,16,17,18,19,20,21},{25,22,20,18,16,15,14,13,12,11,10,9,8,7,6,5,4,3,2,1,0})</f>
        <v>18</v>
      </c>
    </row>
    <row r="25" spans="1:26" x14ac:dyDescent="0.25">
      <c r="A25" s="228">
        <v>5</v>
      </c>
      <c r="B25" s="220">
        <v>515</v>
      </c>
      <c r="C25" s="22" t="str">
        <f>VLOOKUP($B25,Спорт!$A:$J,2,FALSE)</f>
        <v>Неграшов Артем</v>
      </c>
      <c r="D25" s="165" t="str">
        <f>VLOOKUP($B25,Спорт!$A:$J,5,FALSE)</f>
        <v>КТМ</v>
      </c>
      <c r="E25" s="225" t="s">
        <v>29</v>
      </c>
      <c r="F25" s="246">
        <f>'Кон-ты'!$C$19*1+11/1440</f>
        <v>0.42430555555555555</v>
      </c>
      <c r="G25" s="247">
        <v>0.42430555555555555</v>
      </c>
      <c r="H25" s="248">
        <f t="shared" si="13"/>
        <v>0</v>
      </c>
      <c r="I25" s="249">
        <f>G25+'Кон-ты'!$C$13</f>
        <v>0.49374999999999997</v>
      </c>
      <c r="J25" s="247">
        <v>0.49374999999999997</v>
      </c>
      <c r="K25" s="250">
        <f t="shared" si="8"/>
        <v>0</v>
      </c>
      <c r="L25" s="246">
        <f>J25+'Кон-ты'!$C$13</f>
        <v>0.56319444444444444</v>
      </c>
      <c r="M25" s="247">
        <v>0.56180555555555556</v>
      </c>
      <c r="N25" s="248">
        <f t="shared" si="9"/>
        <v>0</v>
      </c>
      <c r="O25" s="274">
        <v>1.2731481481481483E-3</v>
      </c>
      <c r="P25" s="275">
        <v>1.3078703703703703E-3</v>
      </c>
      <c r="Q25" s="276" t="s">
        <v>843</v>
      </c>
      <c r="R25" s="274">
        <v>1.2731481481481483E-3</v>
      </c>
      <c r="S25" s="275">
        <v>1.3888888888888889E-3</v>
      </c>
      <c r="T25" s="276" t="s">
        <v>848</v>
      </c>
      <c r="U25" s="28">
        <f t="shared" si="10"/>
        <v>0</v>
      </c>
      <c r="V25" s="1">
        <f t="shared" si="11"/>
        <v>1.2754629629629631E-2</v>
      </c>
      <c r="W25" s="29"/>
      <c r="X25" s="10">
        <f t="shared" si="12"/>
        <v>1.2754629629629631E-2</v>
      </c>
      <c r="Y25" s="228">
        <v>5</v>
      </c>
      <c r="Z25" s="231">
        <f>LOOKUP(Y25,{1,2,3,4,5,6,7,8,9,10,11,12,13,14,15,16,17,18,19,20,21},{25,22,20,18,16,15,14,13,12,11,10,9,8,7,6,5,4,3,2,1,0})</f>
        <v>16</v>
      </c>
    </row>
    <row r="26" spans="1:26" x14ac:dyDescent="0.25">
      <c r="A26" s="228">
        <v>6</v>
      </c>
      <c r="B26" s="220">
        <v>248</v>
      </c>
      <c r="C26" s="22" t="str">
        <f>VLOOKUP($B26,Спорт!$A:$J,2,FALSE)</f>
        <v>Горматько Максим</v>
      </c>
      <c r="D26" s="165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13"/>
        <v>0</v>
      </c>
      <c r="I26" s="249">
        <f>G26+'Кон-ты'!$C$13</f>
        <v>0.49305555555555552</v>
      </c>
      <c r="J26" s="247">
        <v>0.49305555555555558</v>
      </c>
      <c r="K26" s="250">
        <f t="shared" si="8"/>
        <v>0</v>
      </c>
      <c r="L26" s="246">
        <f>J26+'Кон-ты'!$C$13</f>
        <v>0.5625</v>
      </c>
      <c r="M26" s="247">
        <v>0.55902777777777779</v>
      </c>
      <c r="N26" s="248">
        <f t="shared" si="9"/>
        <v>0</v>
      </c>
      <c r="O26" s="274">
        <v>1.25E-3</v>
      </c>
      <c r="P26" s="275">
        <v>1.3541666666666667E-3</v>
      </c>
      <c r="Q26" s="276" t="s">
        <v>842</v>
      </c>
      <c r="R26" s="274">
        <v>1.1458333333333333E-3</v>
      </c>
      <c r="S26" s="275">
        <v>1.3541666666666667E-3</v>
      </c>
      <c r="T26" s="276" t="s">
        <v>846</v>
      </c>
      <c r="U26" s="28">
        <f t="shared" si="10"/>
        <v>0</v>
      </c>
      <c r="V26" s="1">
        <f t="shared" si="11"/>
        <v>1.3414351851851853E-2</v>
      </c>
      <c r="W26" s="29"/>
      <c r="X26" s="10">
        <f t="shared" si="12"/>
        <v>1.3414351851851853E-2</v>
      </c>
      <c r="Y26" s="228">
        <v>6</v>
      </c>
      <c r="Z26" s="231">
        <f>LOOKUP(Y26,{1,2,3,4,5,6,7,8,9,10,11,12,13,14,15,16,17,18,19,20,21},{25,22,20,18,16,15,14,13,12,11,10,9,8,7,6,5,4,3,2,1,0})</f>
        <v>15</v>
      </c>
    </row>
    <row r="27" spans="1:26" x14ac:dyDescent="0.25">
      <c r="A27" s="228">
        <v>7</v>
      </c>
      <c r="B27" s="220">
        <v>575</v>
      </c>
      <c r="C27" s="22" t="str">
        <f>VLOOKUP($B27,Спорт!$A:$J,2,FALSE)</f>
        <v>Топчий Владимир</v>
      </c>
      <c r="D27" s="165" t="str">
        <f>VLOOKUP($B27,Спорт!$A:$J,5,FALSE)</f>
        <v>Kawasaki</v>
      </c>
      <c r="E27" s="225" t="s">
        <v>29</v>
      </c>
      <c r="F27" s="246">
        <f>'Кон-ты'!$C$19*1+12/1440</f>
        <v>0.42500000000000004</v>
      </c>
      <c r="G27" s="247">
        <v>0.42499999999999999</v>
      </c>
      <c r="H27" s="248">
        <f t="shared" si="13"/>
        <v>0</v>
      </c>
      <c r="I27" s="249">
        <f>G27+'Кон-ты'!$C$13</f>
        <v>0.49444444444444441</v>
      </c>
      <c r="J27" s="247">
        <v>0.5180555555555556</v>
      </c>
      <c r="K27" s="250">
        <f t="shared" si="8"/>
        <v>2.3611111111111194E-2</v>
      </c>
      <c r="L27" s="246">
        <f>J27+'Кон-ты'!$C$13</f>
        <v>0.58750000000000002</v>
      </c>
      <c r="M27" s="247" t="s">
        <v>576</v>
      </c>
      <c r="N27" s="248"/>
      <c r="O27" s="274">
        <v>1.6550925925925926E-3</v>
      </c>
      <c r="P27" s="275">
        <v>1.6666666666666668E-3</v>
      </c>
      <c r="Q27" s="276" t="s">
        <v>845</v>
      </c>
      <c r="R27" s="274">
        <v>1.5740740740740741E-3</v>
      </c>
      <c r="S27" s="275">
        <v>1.3194444444444445E-3</v>
      </c>
      <c r="T27" s="276" t="s">
        <v>850</v>
      </c>
      <c r="U27" s="28"/>
      <c r="V27" s="1"/>
      <c r="W27" s="29"/>
      <c r="X27" s="10"/>
      <c r="Y27" s="228" t="s">
        <v>576</v>
      </c>
      <c r="Z27" s="231"/>
    </row>
    <row r="28" spans="1:26" s="7" customFormat="1" ht="11.25" customHeight="1" thickBot="1" x14ac:dyDescent="0.3">
      <c r="D28" s="166"/>
      <c r="F28" s="13"/>
      <c r="G28" s="13"/>
      <c r="H28" s="13"/>
      <c r="I28" s="13"/>
      <c r="J28" s="13"/>
      <c r="K28" s="13"/>
      <c r="L28" s="13"/>
      <c r="M28" s="13"/>
      <c r="N28" s="13"/>
      <c r="O28" s="278"/>
      <c r="P28" s="278"/>
      <c r="Q28" s="278"/>
      <c r="R28" s="278"/>
      <c r="S28" s="278"/>
      <c r="T28" s="278"/>
      <c r="U28" s="13"/>
      <c r="V28" s="13"/>
      <c r="W28" s="13"/>
      <c r="X28" s="13"/>
    </row>
    <row r="29" spans="1:26" x14ac:dyDescent="0.25">
      <c r="A29" s="227">
        <v>1</v>
      </c>
      <c r="B29" s="219">
        <v>154</v>
      </c>
      <c r="C29" s="21" t="str">
        <f>VLOOKUP($B29,Спорт!$A:$J,2,FALSE)</f>
        <v>Лужин Александр</v>
      </c>
      <c r="D29" s="164" t="str">
        <f>VLOOKUP($B29,Спорт!$A:$J,5,FALSE)</f>
        <v>Sherco</v>
      </c>
      <c r="E29" s="224" t="s">
        <v>28</v>
      </c>
      <c r="F29" s="246">
        <f>'Кон-ты'!$C$19*1+16/1440</f>
        <v>0.42777777777777781</v>
      </c>
      <c r="G29" s="242">
        <v>0.42777777777777781</v>
      </c>
      <c r="H29" s="243">
        <f t="shared" ref="H29:H44" si="14">IF(G29&lt;F29,ABS(G29-F29),IF(ROUNDUP(G29,8)=ROUNDUP(F29,8),0,ABS((G29-F29))))</f>
        <v>0</v>
      </c>
      <c r="I29" s="244">
        <f>G29+'Кон-ты'!$C$13</f>
        <v>0.49722222222222223</v>
      </c>
      <c r="J29" s="242">
        <v>0.49722222222222223</v>
      </c>
      <c r="K29" s="245">
        <f t="shared" ref="K29:K44" si="15">IF(J29&lt;I29,ABS(J29-I29),IF(ROUNDUP(J29,8)=ROUNDUP(I29,8),0,ABS((J29-I29))))</f>
        <v>0</v>
      </c>
      <c r="L29" s="241">
        <f>J29+'Кон-ты'!$C$13</f>
        <v>0.56666666666666665</v>
      </c>
      <c r="M29" s="242">
        <v>0.56111111111111112</v>
      </c>
      <c r="N29" s="243">
        <f t="shared" ref="N29:N42" si="16">IF(M29&lt;L29,0,IF(ROUNDUP(M29,8)=ROUNDUP(L29,8),0,ABS(M29-L29)))</f>
        <v>0</v>
      </c>
      <c r="O29" s="271">
        <v>1.1226851851851851E-3</v>
      </c>
      <c r="P29" s="272">
        <v>1.0416666666666667E-3</v>
      </c>
      <c r="Q29" s="273" t="s">
        <v>854</v>
      </c>
      <c r="R29" s="271">
        <v>1.1111111111111111E-3</v>
      </c>
      <c r="S29" s="272">
        <v>1.0532407407407407E-3</v>
      </c>
      <c r="T29" s="273" t="s">
        <v>866</v>
      </c>
      <c r="U29" s="26">
        <f t="shared" ref="U29:U42" si="17">SUM(H29+K29+N29)</f>
        <v>0</v>
      </c>
      <c r="V29" s="8">
        <f t="shared" ref="V29:V42" si="18">SUM(R29+S29+T29+Q29+P29+O29)</f>
        <v>6.1226851851851841E-3</v>
      </c>
      <c r="W29" s="27"/>
      <c r="X29" s="9">
        <f t="shared" ref="X29:X42" si="19">SUM(U29:W29)</f>
        <v>6.1226851851851841E-3</v>
      </c>
      <c r="Y29" s="227">
        <v>1</v>
      </c>
      <c r="Z29" s="230">
        <f>LOOKUP(Y29,{1,2,3,4,5,6,7,8,9,10,11,12,13,14,15,16,17,18,19,20,21},{25,22,20,18,16,15,14,13,12,11,10,9,8,7,6,5,4,3,2,1,0})</f>
        <v>25</v>
      </c>
    </row>
    <row r="30" spans="1:26" x14ac:dyDescent="0.25">
      <c r="A30" s="228">
        <v>2</v>
      </c>
      <c r="B30" s="220">
        <v>111</v>
      </c>
      <c r="C30" s="22" t="str">
        <f>VLOOKUP($B30,Спорт!$A:$J,2,FALSE)</f>
        <v>Лушниченко Сергей</v>
      </c>
      <c r="D30" s="165" t="str">
        <f>VLOOKUP($B30,Спорт!$A:$J,5,FALSE)</f>
        <v>КТМ</v>
      </c>
      <c r="E30" s="225" t="s">
        <v>28</v>
      </c>
      <c r="F30" s="246">
        <f>'Кон-ты'!$C$19*1+14/1440</f>
        <v>0.42638888888888893</v>
      </c>
      <c r="G30" s="247">
        <v>0.42638888888888887</v>
      </c>
      <c r="H30" s="248">
        <f t="shared" si="14"/>
        <v>0</v>
      </c>
      <c r="I30" s="249">
        <f>G30+'Кон-ты'!$C$13</f>
        <v>0.49583333333333329</v>
      </c>
      <c r="J30" s="247">
        <v>0.49583333333333335</v>
      </c>
      <c r="K30" s="250">
        <f t="shared" si="15"/>
        <v>0</v>
      </c>
      <c r="L30" s="246">
        <f>J30+'Кон-ты'!$C$13</f>
        <v>0.56527777777777777</v>
      </c>
      <c r="M30" s="247">
        <v>0.55763888888888891</v>
      </c>
      <c r="N30" s="248">
        <f t="shared" si="16"/>
        <v>0</v>
      </c>
      <c r="O30" s="274">
        <v>1.2731481481481483E-3</v>
      </c>
      <c r="P30" s="275">
        <v>1.1805555555555556E-3</v>
      </c>
      <c r="Q30" s="276" t="s">
        <v>770</v>
      </c>
      <c r="R30" s="274">
        <v>1.2268518518518518E-3</v>
      </c>
      <c r="S30" s="275">
        <v>1.2152777777777778E-3</v>
      </c>
      <c r="T30" s="276" t="s">
        <v>794</v>
      </c>
      <c r="U30" s="28">
        <f t="shared" si="17"/>
        <v>0</v>
      </c>
      <c r="V30" s="1">
        <f t="shared" si="18"/>
        <v>7.8356481481481471E-3</v>
      </c>
      <c r="W30" s="29"/>
      <c r="X30" s="10">
        <f t="shared" si="19"/>
        <v>7.8356481481481471E-3</v>
      </c>
      <c r="Y30" s="228">
        <v>2</v>
      </c>
      <c r="Z30" s="231">
        <f>LOOKUP(Y30,{1,2,3,4,5,6,7,8,9,10,11,12,13,14,15,16,17,18,19,20,21},{25,22,20,18,16,15,14,13,12,11,10,9,8,7,6,5,4,3,2,1,0})</f>
        <v>22</v>
      </c>
    </row>
    <row r="31" spans="1:26" x14ac:dyDescent="0.25">
      <c r="A31" s="228">
        <v>3</v>
      </c>
      <c r="B31" s="220">
        <v>198</v>
      </c>
      <c r="C31" s="22" t="str">
        <f>VLOOKUP($B31,Спорт!$A:$J,2,FALSE)</f>
        <v>Дронов Алексей</v>
      </c>
      <c r="D31" s="165" t="str">
        <f>VLOOKUP($B31,Спорт!$A:$J,5,FALSE)</f>
        <v>КТМ</v>
      </c>
      <c r="E31" s="225" t="s">
        <v>28</v>
      </c>
      <c r="F31" s="246">
        <f>'Кон-ты'!$C$19*1+18/1440</f>
        <v>0.4291666666666667</v>
      </c>
      <c r="G31" s="247">
        <v>0.4291666666666667</v>
      </c>
      <c r="H31" s="248">
        <f t="shared" si="14"/>
        <v>0</v>
      </c>
      <c r="I31" s="249">
        <f>G31+'Кон-ты'!$C$13</f>
        <v>0.49861111111111112</v>
      </c>
      <c r="J31" s="247">
        <v>0.49861111111111112</v>
      </c>
      <c r="K31" s="250">
        <f t="shared" si="15"/>
        <v>0</v>
      </c>
      <c r="L31" s="246">
        <f>J31+'Кон-ты'!$C$13</f>
        <v>0.56805555555555554</v>
      </c>
      <c r="M31" s="247">
        <v>0.56458333333333333</v>
      </c>
      <c r="N31" s="248">
        <f t="shared" si="16"/>
        <v>0</v>
      </c>
      <c r="O31" s="274">
        <v>1.1574074074074073E-3</v>
      </c>
      <c r="P31" s="275">
        <v>1.1111111111111111E-3</v>
      </c>
      <c r="Q31" s="276" t="s">
        <v>783</v>
      </c>
      <c r="R31" s="274">
        <v>1.1805555555555556E-3</v>
      </c>
      <c r="S31" s="275">
        <v>1.1574074074074073E-3</v>
      </c>
      <c r="T31" s="276" t="s">
        <v>868</v>
      </c>
      <c r="U31" s="28">
        <f t="shared" si="17"/>
        <v>0</v>
      </c>
      <c r="V31" s="1">
        <f t="shared" si="18"/>
        <v>7.9282407407407392E-3</v>
      </c>
      <c r="W31" s="29"/>
      <c r="X31" s="10">
        <f t="shared" si="19"/>
        <v>7.9282407407407392E-3</v>
      </c>
      <c r="Y31" s="228">
        <v>3</v>
      </c>
      <c r="Z31" s="231">
        <f>LOOKUP(Y31,{1,2,3,4,5,6,7,8,9,10,11,12,13,14,15,16,17,18,19,20,21},{25,22,20,18,16,15,14,13,12,11,10,9,8,7,6,5,4,3,2,1,0})</f>
        <v>20</v>
      </c>
    </row>
    <row r="32" spans="1:26" x14ac:dyDescent="0.25">
      <c r="A32" s="228">
        <v>4</v>
      </c>
      <c r="B32" s="220">
        <v>113</v>
      </c>
      <c r="C32" s="22" t="str">
        <f>VLOOKUP($B32,Спорт!$A:$J,2,FALSE)</f>
        <v>Лезинов Андрей</v>
      </c>
      <c r="D32" s="165" t="str">
        <f>VLOOKUP($B32,Спорт!$A:$J,5,FALSE)</f>
        <v>Husaberg</v>
      </c>
      <c r="E32" s="225" t="s">
        <v>28</v>
      </c>
      <c r="F32" s="246">
        <f>'Кон-ты'!$C$19*1+15/1440</f>
        <v>0.42708333333333337</v>
      </c>
      <c r="G32" s="247">
        <v>0.42708333333333331</v>
      </c>
      <c r="H32" s="248">
        <f t="shared" si="14"/>
        <v>0</v>
      </c>
      <c r="I32" s="249">
        <f>G32+'Кон-ты'!$C$13</f>
        <v>0.49652777777777773</v>
      </c>
      <c r="J32" s="247">
        <v>0.49652777777777773</v>
      </c>
      <c r="K32" s="250">
        <f t="shared" si="15"/>
        <v>0</v>
      </c>
      <c r="L32" s="246">
        <f>J32+'Кон-ты'!$C$13</f>
        <v>0.56597222222222221</v>
      </c>
      <c r="M32" s="247">
        <v>0.55555555555555558</v>
      </c>
      <c r="N32" s="248">
        <f t="shared" si="16"/>
        <v>0</v>
      </c>
      <c r="O32" s="274">
        <v>1.1574074074074073E-3</v>
      </c>
      <c r="P32" s="275">
        <v>1.2037037037037038E-3</v>
      </c>
      <c r="Q32" s="276" t="s">
        <v>786</v>
      </c>
      <c r="R32" s="274">
        <v>1.1689814814814816E-3</v>
      </c>
      <c r="S32" s="275">
        <v>1.3310185185185185E-3</v>
      </c>
      <c r="T32" s="276" t="s">
        <v>864</v>
      </c>
      <c r="U32" s="28">
        <f t="shared" si="17"/>
        <v>0</v>
      </c>
      <c r="V32" s="1">
        <f t="shared" si="18"/>
        <v>8.7615740740740744E-3</v>
      </c>
      <c r="W32" s="29"/>
      <c r="X32" s="10">
        <f t="shared" si="19"/>
        <v>8.7615740740740744E-3</v>
      </c>
      <c r="Y32" s="228">
        <v>4</v>
      </c>
      <c r="Z32" s="231">
        <f>LOOKUP(Y32,{1,2,3,4,5,6,7,8,9,10,11,12,13,14,15,16,17,18,19,20,21},{25,22,20,18,16,15,14,13,12,11,10,9,8,7,6,5,4,3,2,1,0})</f>
        <v>18</v>
      </c>
    </row>
    <row r="33" spans="1:26" x14ac:dyDescent="0.25">
      <c r="A33" s="228">
        <v>5</v>
      </c>
      <c r="B33" s="220">
        <v>217</v>
      </c>
      <c r="C33" s="22" t="str">
        <f>VLOOKUP($B33,Спорт!$A:$J,2,FALSE)</f>
        <v>Кравченко Андрей</v>
      </c>
      <c r="D33" s="165" t="str">
        <f>VLOOKUP($B33,Спорт!$A:$J,5,FALSE)</f>
        <v>Honda</v>
      </c>
      <c r="E33" s="225" t="s">
        <v>28</v>
      </c>
      <c r="F33" s="246">
        <f>'Кон-ты'!$C$19*1+18/1440</f>
        <v>0.4291666666666667</v>
      </c>
      <c r="G33" s="247">
        <v>0.4291666666666667</v>
      </c>
      <c r="H33" s="248">
        <f t="shared" si="14"/>
        <v>0</v>
      </c>
      <c r="I33" s="249">
        <f>G33+'Кон-ты'!$C$13</f>
        <v>0.49861111111111112</v>
      </c>
      <c r="J33" s="247">
        <v>0.49861111111111112</v>
      </c>
      <c r="K33" s="250">
        <f t="shared" si="15"/>
        <v>0</v>
      </c>
      <c r="L33" s="246">
        <f>J33+'Кон-ты'!$C$13</f>
        <v>0.56805555555555554</v>
      </c>
      <c r="M33" s="247">
        <v>0.55625000000000002</v>
      </c>
      <c r="N33" s="248">
        <f t="shared" si="16"/>
        <v>0</v>
      </c>
      <c r="O33" s="274">
        <v>1.25E-3</v>
      </c>
      <c r="P33" s="275">
        <v>1.1805555555555556E-3</v>
      </c>
      <c r="Q33" s="276" t="s">
        <v>797</v>
      </c>
      <c r="R33" s="274">
        <v>1.2268518518518518E-3</v>
      </c>
      <c r="S33" s="275">
        <v>1.3888888888888889E-3</v>
      </c>
      <c r="T33" s="276" t="s">
        <v>869</v>
      </c>
      <c r="U33" s="28">
        <f t="shared" si="17"/>
        <v>0</v>
      </c>
      <c r="V33" s="1">
        <f t="shared" si="18"/>
        <v>8.9120370370370378E-3</v>
      </c>
      <c r="W33" s="29"/>
      <c r="X33" s="10">
        <f t="shared" si="19"/>
        <v>8.9120370370370378E-3</v>
      </c>
      <c r="Y33" s="228">
        <v>5</v>
      </c>
      <c r="Z33" s="231">
        <f>LOOKUP(Y33,{1,2,3,4,5,6,7,8,9,10,11,12,13,14,15,16,17,18,19,20,21},{25,22,20,18,16,15,14,13,12,11,10,9,8,7,6,5,4,3,2,1,0})</f>
        <v>16</v>
      </c>
    </row>
    <row r="34" spans="1:26" x14ac:dyDescent="0.25">
      <c r="A34" s="228">
        <v>6</v>
      </c>
      <c r="B34" s="220">
        <v>164</v>
      </c>
      <c r="C34" s="22" t="str">
        <f>VLOOKUP($B34,Спорт!$A:$J,2,FALSE)</f>
        <v>Понарьин Семен</v>
      </c>
      <c r="D34" s="165" t="str">
        <f>VLOOKUP($B34,Спорт!$A:$J,5,FALSE)</f>
        <v>КТМ</v>
      </c>
      <c r="E34" s="225" t="s">
        <v>28</v>
      </c>
      <c r="F34" s="246">
        <f>'Кон-ты'!$C$19*1+17/1440</f>
        <v>0.42847222222222225</v>
      </c>
      <c r="G34" s="247">
        <v>0.4284722222222222</v>
      </c>
      <c r="H34" s="248">
        <f t="shared" si="14"/>
        <v>0</v>
      </c>
      <c r="I34" s="249">
        <f>G34+'Кон-ты'!$C$13</f>
        <v>0.49791666666666662</v>
      </c>
      <c r="J34" s="247">
        <v>0.49791666666666662</v>
      </c>
      <c r="K34" s="250">
        <f t="shared" si="15"/>
        <v>0</v>
      </c>
      <c r="L34" s="246">
        <f>J34+'Кон-ты'!$C$13</f>
        <v>0.56736111111111109</v>
      </c>
      <c r="M34" s="247">
        <v>0.56111111111111112</v>
      </c>
      <c r="N34" s="248">
        <f t="shared" si="16"/>
        <v>0</v>
      </c>
      <c r="O34" s="274">
        <v>1.2731481481481483E-3</v>
      </c>
      <c r="P34" s="275">
        <v>1.1689814814814816E-3</v>
      </c>
      <c r="Q34" s="276" t="s">
        <v>855</v>
      </c>
      <c r="R34" s="274">
        <v>1.2268518518518518E-3</v>
      </c>
      <c r="S34" s="275">
        <v>1.25E-3</v>
      </c>
      <c r="T34" s="276" t="s">
        <v>867</v>
      </c>
      <c r="U34" s="28">
        <f t="shared" si="17"/>
        <v>0</v>
      </c>
      <c r="V34" s="1">
        <f t="shared" si="18"/>
        <v>1.1469907407407406E-2</v>
      </c>
      <c r="W34" s="29"/>
      <c r="X34" s="10">
        <f t="shared" si="19"/>
        <v>1.1469907407407406E-2</v>
      </c>
      <c r="Y34" s="228">
        <v>6</v>
      </c>
      <c r="Z34" s="231">
        <f>LOOKUP(Y34,{1,2,3,4,5,6,7,8,9,10,11,12,13,14,15,16,17,18,19,20,21},{25,22,20,18,16,15,14,13,12,11,10,9,8,7,6,5,4,3,2,1,0})</f>
        <v>15</v>
      </c>
    </row>
    <row r="35" spans="1:26" x14ac:dyDescent="0.25">
      <c r="A35" s="228">
        <v>7</v>
      </c>
      <c r="B35" s="220">
        <v>696</v>
      </c>
      <c r="C35" s="22" t="str">
        <f>VLOOKUP($B35,Спорт!$A:$J,2,FALSE)</f>
        <v>Гаврилов Михаил</v>
      </c>
      <c r="D35" s="165" t="str">
        <f>VLOOKUP($B35,Спорт!$A:$J,5,FALSE)</f>
        <v>Yamaha</v>
      </c>
      <c r="E35" s="225" t="s">
        <v>28</v>
      </c>
      <c r="F35" s="246">
        <f>'Кон-ты'!$C$19*1+20/1440</f>
        <v>0.43055555555555558</v>
      </c>
      <c r="G35" s="247">
        <v>0.43055555555555558</v>
      </c>
      <c r="H35" s="248">
        <f t="shared" si="14"/>
        <v>0</v>
      </c>
      <c r="I35" s="249">
        <f>G35+'Кон-ты'!$C$13</f>
        <v>0.5</v>
      </c>
      <c r="J35" s="247">
        <v>0.5</v>
      </c>
      <c r="K35" s="250">
        <f t="shared" si="15"/>
        <v>0</v>
      </c>
      <c r="L35" s="246">
        <f>J35+'Кон-ты'!$C$13</f>
        <v>0.56944444444444442</v>
      </c>
      <c r="M35" s="247">
        <v>0.56597222222222221</v>
      </c>
      <c r="N35" s="248">
        <f t="shared" si="16"/>
        <v>0</v>
      </c>
      <c r="O35" s="274">
        <v>1.4120370370370369E-3</v>
      </c>
      <c r="P35" s="275">
        <v>1.2152777777777778E-3</v>
      </c>
      <c r="Q35" s="276" t="s">
        <v>858</v>
      </c>
      <c r="R35" s="274">
        <v>1.4583333333333334E-3</v>
      </c>
      <c r="S35" s="275">
        <v>1.3078703703703703E-3</v>
      </c>
      <c r="T35" s="276" t="s">
        <v>859</v>
      </c>
      <c r="U35" s="28">
        <f t="shared" si="17"/>
        <v>0</v>
      </c>
      <c r="V35" s="1">
        <f t="shared" si="18"/>
        <v>1.0833333333333332E-2</v>
      </c>
      <c r="W35" s="29">
        <v>6.9444444444444447E-4</v>
      </c>
      <c r="X35" s="10">
        <f t="shared" si="19"/>
        <v>1.1527777777777776E-2</v>
      </c>
      <c r="Y35" s="228">
        <v>7</v>
      </c>
      <c r="Z35" s="231">
        <f>LOOKUP(Y35,{1,2,3,4,5,6,7,8,9,10,11,12,13,14,15,16,17,18,19,20,21},{25,22,20,18,16,15,14,13,12,11,10,9,8,7,6,5,4,3,2,1,0})</f>
        <v>14</v>
      </c>
    </row>
    <row r="36" spans="1:26" x14ac:dyDescent="0.25">
      <c r="A36" s="228">
        <v>8</v>
      </c>
      <c r="B36" s="220">
        <v>17</v>
      </c>
      <c r="C36" s="22" t="str">
        <f>VLOOKUP($B36,Спорт!$A:$J,2,FALSE)</f>
        <v>Перелыгин Андрей</v>
      </c>
      <c r="D36" s="165" t="str">
        <f>VLOOKUP($B36,Спорт!$A:$J,5,FALSE)</f>
        <v>КТМ</v>
      </c>
      <c r="E36" s="225" t="s">
        <v>28</v>
      </c>
      <c r="F36" s="246">
        <f>'Кон-ты'!$C$19*1+13/1440</f>
        <v>0.42569444444444449</v>
      </c>
      <c r="G36" s="247">
        <v>0.42569444444444443</v>
      </c>
      <c r="H36" s="248">
        <f t="shared" si="14"/>
        <v>0</v>
      </c>
      <c r="I36" s="249">
        <f>G36+'Кон-ты'!$C$13</f>
        <v>0.49513888888888885</v>
      </c>
      <c r="J36" s="247">
        <v>0.49513888888888885</v>
      </c>
      <c r="K36" s="250">
        <f t="shared" si="15"/>
        <v>0</v>
      </c>
      <c r="L36" s="246">
        <f>J36+'Кон-ты'!$C$13</f>
        <v>0.56458333333333333</v>
      </c>
      <c r="M36" s="247">
        <v>0.5625</v>
      </c>
      <c r="N36" s="248">
        <f t="shared" si="16"/>
        <v>0</v>
      </c>
      <c r="O36" s="274">
        <v>1.2847222222222223E-3</v>
      </c>
      <c r="P36" s="275">
        <v>1.3310185185185185E-3</v>
      </c>
      <c r="Q36" s="276" t="s">
        <v>851</v>
      </c>
      <c r="R36" s="274">
        <v>1.261574074074074E-3</v>
      </c>
      <c r="S36" s="275">
        <v>1.8749999999999999E-3</v>
      </c>
      <c r="T36" s="276" t="s">
        <v>862</v>
      </c>
      <c r="U36" s="28">
        <f t="shared" si="17"/>
        <v>0</v>
      </c>
      <c r="V36" s="1">
        <f t="shared" si="18"/>
        <v>1.241898148148148E-2</v>
      </c>
      <c r="W36" s="29">
        <v>6.9444444444444447E-4</v>
      </c>
      <c r="X36" s="10">
        <f t="shared" si="19"/>
        <v>1.3113425925925924E-2</v>
      </c>
      <c r="Y36" s="228">
        <v>8</v>
      </c>
      <c r="Z36" s="231">
        <f>LOOKUP(Y36,{1,2,3,4,5,6,7,8,9,10,11,12,13,14,15,16,17,18,19,20,21},{25,22,20,18,16,15,14,13,12,11,10,9,8,7,6,5,4,3,2,1,0})</f>
        <v>13</v>
      </c>
    </row>
    <row r="37" spans="1:26" x14ac:dyDescent="0.25">
      <c r="A37" s="228">
        <v>9</v>
      </c>
      <c r="B37" s="220">
        <v>396</v>
      </c>
      <c r="C37" s="22" t="str">
        <f>VLOOKUP($B37,Спорт!$A:$J,2,FALSE)</f>
        <v>Гилязов Сергей</v>
      </c>
      <c r="D37" s="165" t="str">
        <f>VLOOKUP($B37,Спорт!$A:$J,5,FALSE)</f>
        <v>Husaberg</v>
      </c>
      <c r="E37" s="225" t="s">
        <v>28</v>
      </c>
      <c r="F37" s="246">
        <f>'Кон-ты'!$C$19*1+19/1440</f>
        <v>0.42986111111111114</v>
      </c>
      <c r="G37" s="247">
        <v>0.42986111111111108</v>
      </c>
      <c r="H37" s="248">
        <f t="shared" si="14"/>
        <v>0</v>
      </c>
      <c r="I37" s="249">
        <f>G37+'Кон-ты'!$C$13</f>
        <v>0.4993055555555555</v>
      </c>
      <c r="J37" s="247">
        <v>0.4993055555555555</v>
      </c>
      <c r="K37" s="250">
        <f t="shared" si="15"/>
        <v>0</v>
      </c>
      <c r="L37" s="246">
        <f>J37+'Кон-ты'!$C$13</f>
        <v>0.56874999999999998</v>
      </c>
      <c r="M37" s="247">
        <v>0.5708333333333333</v>
      </c>
      <c r="N37" s="248">
        <f t="shared" si="16"/>
        <v>2.0833333333333259E-3</v>
      </c>
      <c r="O37" s="274">
        <v>1.5046296296296296E-3</v>
      </c>
      <c r="P37" s="275">
        <v>1.4699074074074074E-3</v>
      </c>
      <c r="Q37" s="276" t="s">
        <v>857</v>
      </c>
      <c r="R37" s="274">
        <v>1.6550925925925926E-3</v>
      </c>
      <c r="S37" s="275">
        <v>1.4930555555555556E-3</v>
      </c>
      <c r="T37" s="276" t="s">
        <v>818</v>
      </c>
      <c r="U37" s="28">
        <f t="shared" si="17"/>
        <v>2.0833333333333259E-3</v>
      </c>
      <c r="V37" s="1">
        <f t="shared" si="18"/>
        <v>1.4108796296296296E-2</v>
      </c>
      <c r="W37" s="29"/>
      <c r="X37" s="10">
        <f t="shared" si="19"/>
        <v>1.6192129629629622E-2</v>
      </c>
      <c r="Y37" s="228">
        <v>9</v>
      </c>
      <c r="Z37" s="231">
        <f>LOOKUP(Y37,{1,2,3,4,5,6,7,8,9,10,11,12,13,14,15,16,17,18,19,20,21},{25,22,20,18,16,15,14,13,12,11,10,9,8,7,6,5,4,3,2,1,0})</f>
        <v>12</v>
      </c>
    </row>
    <row r="38" spans="1:26" x14ac:dyDescent="0.25">
      <c r="A38" s="228">
        <v>10</v>
      </c>
      <c r="B38" s="2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25" t="s">
        <v>28</v>
      </c>
      <c r="F38" s="246">
        <f>'Кон-ты'!$C$19*1+21/1440</f>
        <v>0.43125000000000002</v>
      </c>
      <c r="G38" s="247">
        <v>0.43124999999999997</v>
      </c>
      <c r="H38" s="248">
        <f t="shared" si="14"/>
        <v>0</v>
      </c>
      <c r="I38" s="249">
        <f>G38+'Кон-ты'!$C$13</f>
        <v>0.50069444444444444</v>
      </c>
      <c r="J38" s="247">
        <v>0.50138888888888888</v>
      </c>
      <c r="K38" s="250">
        <f t="shared" si="15"/>
        <v>6.9444444444444198E-4</v>
      </c>
      <c r="L38" s="246">
        <f>J38+'Кон-ты'!$C$13</f>
        <v>0.5708333333333333</v>
      </c>
      <c r="M38" s="247">
        <v>0.56388888888888888</v>
      </c>
      <c r="N38" s="248">
        <f t="shared" si="16"/>
        <v>0</v>
      </c>
      <c r="O38" s="274">
        <v>1.3657407407407407E-3</v>
      </c>
      <c r="P38" s="275">
        <v>1.2268518518518518E-3</v>
      </c>
      <c r="Q38" s="276" t="s">
        <v>860</v>
      </c>
      <c r="R38" s="274">
        <v>1.2268518518518518E-3</v>
      </c>
      <c r="S38" s="275">
        <v>1.2731481481481483E-3</v>
      </c>
      <c r="T38" s="276" t="s">
        <v>870</v>
      </c>
      <c r="U38" s="28">
        <f t="shared" si="17"/>
        <v>6.9444444444444198E-4</v>
      </c>
      <c r="V38" s="1">
        <f t="shared" si="18"/>
        <v>1.5972222222222224E-2</v>
      </c>
      <c r="W38" s="29"/>
      <c r="X38" s="10">
        <f t="shared" si="19"/>
        <v>1.6666666666666666E-2</v>
      </c>
      <c r="Y38" s="228">
        <v>10</v>
      </c>
      <c r="Z38" s="231">
        <f>LOOKUP(Y38,{1,2,3,4,5,6,7,8,9,10,11,12,13,14,15,16,17,18,19,20,21},{25,22,20,18,16,15,14,13,12,11,10,9,8,7,6,5,4,3,2,1,0})</f>
        <v>11</v>
      </c>
    </row>
    <row r="39" spans="1:26" x14ac:dyDescent="0.25">
      <c r="A39" s="228">
        <v>11</v>
      </c>
      <c r="B39" s="220">
        <v>911</v>
      </c>
      <c r="C39" s="22" t="str">
        <f>VLOOKUP($B39,Спорт!$A:$J,2,FALSE)</f>
        <v>Головань Евгений</v>
      </c>
      <c r="D39" s="165" t="str">
        <f>VLOOKUP($B39,Спорт!$A:$J,5,FALSE)</f>
        <v>Husqvarna</v>
      </c>
      <c r="E39" s="225" t="s">
        <v>28</v>
      </c>
      <c r="F39" s="246">
        <f>'Кон-ты'!$C$19*1+21/1440</f>
        <v>0.43125000000000002</v>
      </c>
      <c r="G39" s="247">
        <v>0.43124999999999997</v>
      </c>
      <c r="H39" s="248">
        <f t="shared" si="14"/>
        <v>0</v>
      </c>
      <c r="I39" s="249">
        <f>G39+'Кон-ты'!$C$13</f>
        <v>0.50069444444444444</v>
      </c>
      <c r="J39" s="247">
        <v>0.50069444444444444</v>
      </c>
      <c r="K39" s="250">
        <f t="shared" si="15"/>
        <v>0</v>
      </c>
      <c r="L39" s="246">
        <f>J39+'Кон-ты'!$C$13</f>
        <v>0.57013888888888886</v>
      </c>
      <c r="M39" s="247">
        <v>0.56805555555555554</v>
      </c>
      <c r="N39" s="248">
        <f t="shared" si="16"/>
        <v>0</v>
      </c>
      <c r="O39" s="274">
        <v>1.5162037037037036E-3</v>
      </c>
      <c r="P39" s="275">
        <v>1.5509259259259259E-3</v>
      </c>
      <c r="Q39" s="276" t="s">
        <v>861</v>
      </c>
      <c r="R39" s="274">
        <v>1.9675925925925924E-3</v>
      </c>
      <c r="S39" s="275">
        <v>1.2847222222222223E-3</v>
      </c>
      <c r="T39" s="276" t="s">
        <v>871</v>
      </c>
      <c r="U39" s="28">
        <f t="shared" si="17"/>
        <v>0</v>
      </c>
      <c r="V39" s="1">
        <f t="shared" si="18"/>
        <v>1.6747685185185185E-2</v>
      </c>
      <c r="W39" s="29"/>
      <c r="X39" s="10">
        <f t="shared" si="19"/>
        <v>1.6747685185185185E-2</v>
      </c>
      <c r="Y39" s="228">
        <v>11</v>
      </c>
      <c r="Z39" s="231">
        <f>LOOKUP(Y39,{1,2,3,4,5,6,7,8,9,10,11,12,13,14,15,16,17,18,19,20,21},{25,22,20,18,16,15,14,13,12,11,10,9,8,7,6,5,4,3,2,1,0})</f>
        <v>10</v>
      </c>
    </row>
    <row r="40" spans="1:26" x14ac:dyDescent="0.25">
      <c r="A40" s="228">
        <v>12</v>
      </c>
      <c r="B40" s="220">
        <v>117</v>
      </c>
      <c r="C40" s="22" t="str">
        <f>VLOOKUP($B40,Спорт!$A:$J,2,FALSE)</f>
        <v>Ковалев Евгений</v>
      </c>
      <c r="D40" s="165" t="str">
        <f>VLOOKUP($B40,Спорт!$A:$J,5,FALSE)</f>
        <v>Husqvarna</v>
      </c>
      <c r="E40" s="225" t="s">
        <v>28</v>
      </c>
      <c r="F40" s="246">
        <f>'Кон-ты'!$C$19*1+16/1440</f>
        <v>0.42777777777777781</v>
      </c>
      <c r="G40" s="247">
        <v>0.42777777777777781</v>
      </c>
      <c r="H40" s="248">
        <f t="shared" si="14"/>
        <v>0</v>
      </c>
      <c r="I40" s="249">
        <f>G40+'Кон-ты'!$C$13</f>
        <v>0.49722222222222223</v>
      </c>
      <c r="J40" s="247">
        <v>0.50347222222222221</v>
      </c>
      <c r="K40" s="250">
        <f t="shared" si="15"/>
        <v>6.2499999999999778E-3</v>
      </c>
      <c r="L40" s="246">
        <f>J40+'Кон-ты'!$C$13</f>
        <v>0.57291666666666663</v>
      </c>
      <c r="M40" s="247">
        <v>0.57777777777777783</v>
      </c>
      <c r="N40" s="248">
        <f t="shared" si="16"/>
        <v>4.8611111111112049E-3</v>
      </c>
      <c r="O40" s="274">
        <v>1.4004629629629629E-3</v>
      </c>
      <c r="P40" s="275">
        <v>1.3310185185185185E-3</v>
      </c>
      <c r="Q40" s="276" t="s">
        <v>853</v>
      </c>
      <c r="R40" s="274">
        <v>1.4583333333333334E-3</v>
      </c>
      <c r="S40" s="275">
        <v>1.3425925925925925E-3</v>
      </c>
      <c r="T40" s="276" t="s">
        <v>865</v>
      </c>
      <c r="U40" s="28">
        <f t="shared" si="17"/>
        <v>1.1111111111111183E-2</v>
      </c>
      <c r="V40" s="1">
        <f t="shared" si="18"/>
        <v>1.6689814814814814E-2</v>
      </c>
      <c r="W40" s="29"/>
      <c r="X40" s="10">
        <f t="shared" si="19"/>
        <v>2.7800925925925996E-2</v>
      </c>
      <c r="Y40" s="228">
        <v>12</v>
      </c>
      <c r="Z40" s="231">
        <f>LOOKUP(Y40,{1,2,3,4,5,6,7,8,9,10,11,12,13,14,15,16,17,18,19,20,21},{25,22,20,18,16,15,14,13,12,11,10,9,8,7,6,5,4,3,2,1,0})</f>
        <v>9</v>
      </c>
    </row>
    <row r="41" spans="1:26" x14ac:dyDescent="0.25">
      <c r="A41" s="228">
        <v>13</v>
      </c>
      <c r="B41" s="220">
        <v>72</v>
      </c>
      <c r="C41" s="22" t="str">
        <f>VLOOKUP($B41,Спорт!$A:$J,2,FALSE)</f>
        <v>Купин Василий</v>
      </c>
      <c r="D41" s="165" t="str">
        <f>VLOOKUP($B41,Спорт!$A:$J,5,FALSE)</f>
        <v>КТМ</v>
      </c>
      <c r="E41" s="225" t="s">
        <v>28</v>
      </c>
      <c r="F41" s="246">
        <f>'Кон-ты'!$C$19*1+13/1440</f>
        <v>0.42569444444444449</v>
      </c>
      <c r="G41" s="247">
        <v>0.42569444444444443</v>
      </c>
      <c r="H41" s="248">
        <f t="shared" si="14"/>
        <v>0</v>
      </c>
      <c r="I41" s="249">
        <f>G41+'Кон-ты'!$C$13</f>
        <v>0.49513888888888885</v>
      </c>
      <c r="J41" s="247">
        <v>0.50624999999999998</v>
      </c>
      <c r="K41" s="250">
        <f t="shared" si="15"/>
        <v>1.1111111111111127E-2</v>
      </c>
      <c r="L41" s="246">
        <f>J41+'Кон-ты'!$C$13</f>
        <v>0.5756944444444444</v>
      </c>
      <c r="M41" s="247">
        <v>0.58680555555555558</v>
      </c>
      <c r="N41" s="248">
        <f t="shared" si="16"/>
        <v>1.1111111111111183E-2</v>
      </c>
      <c r="O41" s="274">
        <v>1.5972222222222223E-3</v>
      </c>
      <c r="P41" s="275">
        <v>1.7939814814814815E-3</v>
      </c>
      <c r="Q41" s="276" t="s">
        <v>852</v>
      </c>
      <c r="R41" s="274">
        <v>1.712962962962963E-3</v>
      </c>
      <c r="S41" s="275">
        <v>1.6898148148148148E-3</v>
      </c>
      <c r="T41" s="276" t="s">
        <v>863</v>
      </c>
      <c r="U41" s="28">
        <f t="shared" si="17"/>
        <v>2.222222222222231E-2</v>
      </c>
      <c r="V41" s="1">
        <f t="shared" si="18"/>
        <v>1.9861111111111107E-2</v>
      </c>
      <c r="W41" s="29"/>
      <c r="X41" s="10">
        <f t="shared" si="19"/>
        <v>4.2083333333333417E-2</v>
      </c>
      <c r="Y41" s="228">
        <v>13</v>
      </c>
      <c r="Z41" s="231">
        <f>LOOKUP(Y41,{1,2,3,4,5,6,7,8,9,10,11,12,13,14,15,16,17,18,19,20,21},{25,22,20,18,16,15,14,13,12,11,10,9,8,7,6,5,4,3,2,1,0})</f>
        <v>8</v>
      </c>
    </row>
    <row r="42" spans="1:26" x14ac:dyDescent="0.25">
      <c r="A42" s="228">
        <v>14</v>
      </c>
      <c r="B42" s="220">
        <v>777</v>
      </c>
      <c r="C42" s="22" t="str">
        <f>VLOOKUP($B42,Спорт!$A:$J,2,FALSE)</f>
        <v>Глыженков Сергей</v>
      </c>
      <c r="D42" s="165" t="str">
        <f>VLOOKUP($B42,Спорт!$A:$J,5,FALSE)</f>
        <v>Gas Gas</v>
      </c>
      <c r="E42" s="225" t="s">
        <v>28</v>
      </c>
      <c r="F42" s="246">
        <f>'Кон-ты'!$C$19*1+20/1440</f>
        <v>0.43055555555555558</v>
      </c>
      <c r="G42" s="247">
        <v>0.43055555555555558</v>
      </c>
      <c r="H42" s="248">
        <f t="shared" si="14"/>
        <v>0</v>
      </c>
      <c r="I42" s="249">
        <f>G42+'Кон-ты'!$C$13</f>
        <v>0.5</v>
      </c>
      <c r="J42" s="247">
        <v>0.50208333333333333</v>
      </c>
      <c r="K42" s="250">
        <f t="shared" si="15"/>
        <v>2.0833333333333259E-3</v>
      </c>
      <c r="L42" s="246">
        <f>J42+'Кон-ты'!$C$13</f>
        <v>0.57152777777777775</v>
      </c>
      <c r="M42" s="247">
        <v>0.60763888888888895</v>
      </c>
      <c r="N42" s="248">
        <f t="shared" si="16"/>
        <v>3.6111111111111205E-2</v>
      </c>
      <c r="O42" s="274">
        <v>1.4583333333333334E-3</v>
      </c>
      <c r="P42" s="275">
        <v>2.0949074074074073E-3</v>
      </c>
      <c r="Q42" s="276" t="s">
        <v>859</v>
      </c>
      <c r="R42" s="274">
        <v>1.3888888888888889E-3</v>
      </c>
      <c r="S42" s="275">
        <v>1.3888888888888889E-3</v>
      </c>
      <c r="T42" s="276">
        <v>2.0486111111111111E-2</v>
      </c>
      <c r="U42" s="28">
        <f t="shared" si="17"/>
        <v>3.8194444444444531E-2</v>
      </c>
      <c r="V42" s="1">
        <f t="shared" si="18"/>
        <v>2.9270833333333333E-2</v>
      </c>
      <c r="W42" s="29"/>
      <c r="X42" s="10">
        <f t="shared" si="19"/>
        <v>6.746527777777786E-2</v>
      </c>
      <c r="Y42" s="228">
        <v>14</v>
      </c>
      <c r="Z42" s="231">
        <f>LOOKUP(Y42,{1,2,3,4,5,6,7,8,9,10,11,12,13,14,15,16,17,18,19,20,21},{25,22,20,18,16,15,14,13,12,11,10,9,8,7,6,5,4,3,2,1,0})</f>
        <v>7</v>
      </c>
    </row>
    <row r="43" spans="1:26" x14ac:dyDescent="0.25">
      <c r="A43" s="228">
        <v>15</v>
      </c>
      <c r="B43" s="220">
        <v>116</v>
      </c>
      <c r="C43" s="22" t="str">
        <f>VLOOKUP($B43,Спорт!$A:$J,2,FALSE)</f>
        <v>Боровский Артем</v>
      </c>
      <c r="D43" s="165" t="str">
        <f>VLOOKUP($B43,Спорт!$A:$J,5,FALSE)</f>
        <v>КТМ</v>
      </c>
      <c r="E43" s="225" t="s">
        <v>28</v>
      </c>
      <c r="F43" s="246">
        <f>'Кон-ты'!$C$19*1+15/1440</f>
        <v>0.42708333333333337</v>
      </c>
      <c r="G43" s="247">
        <v>0.42708333333333331</v>
      </c>
      <c r="H43" s="248">
        <f t="shared" si="14"/>
        <v>0</v>
      </c>
      <c r="I43" s="249">
        <f>G43+'Кон-ты'!$C$13</f>
        <v>0.49652777777777773</v>
      </c>
      <c r="J43" s="247">
        <v>0.50972222222222219</v>
      </c>
      <c r="K43" s="250">
        <f t="shared" si="15"/>
        <v>1.3194444444444453E-2</v>
      </c>
      <c r="L43" s="246">
        <f>J43+'Кон-ты'!$C$13</f>
        <v>0.57916666666666661</v>
      </c>
      <c r="M43" s="247" t="s">
        <v>576</v>
      </c>
      <c r="N43" s="248"/>
      <c r="O43" s="274">
        <v>1.2847222222222223E-3</v>
      </c>
      <c r="P43" s="275">
        <v>1.5509259259259259E-3</v>
      </c>
      <c r="Q43" s="276" t="s">
        <v>789</v>
      </c>
      <c r="R43" s="274">
        <v>1.5509259259259259E-3</v>
      </c>
      <c r="S43" s="275"/>
      <c r="T43" s="276" t="s">
        <v>850</v>
      </c>
      <c r="U43" s="28"/>
      <c r="V43" s="1"/>
      <c r="W43" s="29"/>
      <c r="X43" s="10"/>
      <c r="Y43" s="228" t="s">
        <v>576</v>
      </c>
      <c r="Z43" s="231"/>
    </row>
    <row r="44" spans="1:26" x14ac:dyDescent="0.25">
      <c r="A44" s="228">
        <v>16</v>
      </c>
      <c r="B44" s="220">
        <v>191</v>
      </c>
      <c r="C44" s="22" t="str">
        <f>VLOOKUP($B44,Спорт!$A:$J,2,FALSE)</f>
        <v>Друшляков Роман</v>
      </c>
      <c r="D44" s="165" t="str">
        <f>VLOOKUP($B44,Спорт!$A:$J,5,FALSE)</f>
        <v>Husqvarna</v>
      </c>
      <c r="E44" s="225" t="s">
        <v>28</v>
      </c>
      <c r="F44" s="246">
        <f>'Кон-ты'!$C$19*1+17/1440</f>
        <v>0.42847222222222225</v>
      </c>
      <c r="G44" s="247">
        <v>0.4284722222222222</v>
      </c>
      <c r="H44" s="248">
        <f t="shared" si="14"/>
        <v>0</v>
      </c>
      <c r="I44" s="249">
        <f>G44+'Кон-ты'!$C$13</f>
        <v>0.49791666666666662</v>
      </c>
      <c r="J44" s="247">
        <v>0.5229166666666667</v>
      </c>
      <c r="K44" s="250">
        <f t="shared" si="15"/>
        <v>2.5000000000000078E-2</v>
      </c>
      <c r="L44" s="246">
        <f>J44+'Кон-ты'!$C$13</f>
        <v>0.59236111111111112</v>
      </c>
      <c r="M44" s="247" t="s">
        <v>576</v>
      </c>
      <c r="N44" s="248"/>
      <c r="O44" s="274">
        <v>1.3657407407407407E-3</v>
      </c>
      <c r="P44" s="275">
        <v>1.4004629629629629E-3</v>
      </c>
      <c r="Q44" s="276" t="s">
        <v>856</v>
      </c>
      <c r="R44" s="274"/>
      <c r="S44" s="275"/>
      <c r="T44" s="276" t="s">
        <v>850</v>
      </c>
      <c r="U44" s="28"/>
      <c r="V44" s="1"/>
      <c r="W44" s="29"/>
      <c r="X44" s="10"/>
      <c r="Y44" s="228" t="s">
        <v>576</v>
      </c>
      <c r="Z44" s="231"/>
    </row>
    <row r="45" spans="1:26" s="7" customFormat="1" ht="11.25" customHeight="1" thickBot="1" x14ac:dyDescent="0.3">
      <c r="D45" s="166"/>
      <c r="F45" s="13"/>
      <c r="G45" s="13"/>
      <c r="H45" s="13"/>
      <c r="I45" s="13"/>
      <c r="J45" s="13"/>
      <c r="K45" s="13"/>
      <c r="L45" s="13"/>
      <c r="M45" s="13"/>
      <c r="N45" s="13"/>
      <c r="O45" s="278"/>
      <c r="P45" s="278"/>
      <c r="Q45" s="278"/>
      <c r="R45" s="278"/>
      <c r="S45" s="278"/>
      <c r="T45" s="278"/>
      <c r="U45" s="13"/>
      <c r="V45" s="13"/>
      <c r="W45" s="13"/>
      <c r="X45" s="13"/>
    </row>
    <row r="46" spans="1:26" x14ac:dyDescent="0.25">
      <c r="A46" s="227">
        <v>1</v>
      </c>
      <c r="B46" s="219">
        <v>46</v>
      </c>
      <c r="C46" s="21" t="str">
        <f>VLOOKUP($B46,Спорт!$A:$J,2,FALSE)</f>
        <v>Агафонов Алексей</v>
      </c>
      <c r="D46" s="164" t="str">
        <f>VLOOKUP($B46,Спорт!$A:$J,5,FALSE)</f>
        <v>Gas Gas</v>
      </c>
      <c r="E46" s="224" t="s">
        <v>30</v>
      </c>
      <c r="F46" s="241">
        <f>'Кон-ты'!$C$19*1+23/1440</f>
        <v>0.43263888888888891</v>
      </c>
      <c r="G46" s="242">
        <v>0.43263888888888885</v>
      </c>
      <c r="H46" s="243">
        <f>IF(G46&lt;F46,ABS(G46-F46),IF(ROUNDUP(G46,8)=ROUNDUP(F46,8),0,ABS((G46-F46))))</f>
        <v>0</v>
      </c>
      <c r="I46" s="244">
        <f>G46+'Кон-ты'!$C$14</f>
        <v>0.51597222222222217</v>
      </c>
      <c r="J46" s="242">
        <v>0.5083333333333333</v>
      </c>
      <c r="K46" s="245">
        <f>IF(J46&lt;I46,0,IF(ROUNDUP(J46,8)=ROUNDUP(I46,8),0,ABS(J46-I46)))</f>
        <v>0</v>
      </c>
      <c r="L46" s="241"/>
      <c r="M46" s="242"/>
      <c r="N46" s="243"/>
      <c r="O46" s="271">
        <v>1.238425925925926E-3</v>
      </c>
      <c r="P46" s="272">
        <v>1.25E-3</v>
      </c>
      <c r="Q46" s="273" t="s">
        <v>782</v>
      </c>
      <c r="R46" s="279"/>
      <c r="S46" s="280"/>
      <c r="T46" s="281"/>
      <c r="U46" s="26">
        <f>SUM(H46+K46)</f>
        <v>0</v>
      </c>
      <c r="V46" s="8">
        <f>SUM(R46+S46+T46+Q46+P46+O46)</f>
        <v>3.8657407407407408E-3</v>
      </c>
      <c r="W46" s="27"/>
      <c r="X46" s="9">
        <f>SUM(U46:W46)</f>
        <v>3.8657407407407408E-3</v>
      </c>
      <c r="Y46" s="227">
        <v>1</v>
      </c>
      <c r="Z46" s="230">
        <f>LOOKUP(Y46,{1,2,3,4,5,6,7,8,9,10,11,12,13,14,15,16,17,18,19,20,21},{25,22,20,18,16,15,14,13,12,11,10,9,8,7,6,5,4,3,2,1,0})</f>
        <v>25</v>
      </c>
    </row>
    <row r="47" spans="1:26" x14ac:dyDescent="0.25">
      <c r="A47" s="228">
        <v>2</v>
      </c>
      <c r="B47" s="220">
        <v>153</v>
      </c>
      <c r="C47" s="22" t="str">
        <f>VLOOKUP($B47,Спорт!$A:$J,2,FALSE)</f>
        <v>Комков Даниил</v>
      </c>
      <c r="D47" s="165" t="str">
        <f>VLOOKUP($B47,Спорт!$A:$J,5,FALSE)</f>
        <v>Husqvarna</v>
      </c>
      <c r="E47" s="225" t="s">
        <v>30</v>
      </c>
      <c r="F47" s="246">
        <f>'Кон-ты'!$C$19*1+23/1440</f>
        <v>0.43263888888888891</v>
      </c>
      <c r="G47" s="247">
        <v>0.43263888888888885</v>
      </c>
      <c r="H47" s="248">
        <f>IF(G47&lt;F47,ABS(G47-F47),IF(ROUNDUP(G47,8)=ROUNDUP(F47,8),0,ABS((G47-F47))))</f>
        <v>0</v>
      </c>
      <c r="I47" s="249">
        <f>G47+'Кон-ты'!$C$14</f>
        <v>0.51597222222222217</v>
      </c>
      <c r="J47" s="247">
        <v>0.50763888888888886</v>
      </c>
      <c r="K47" s="250">
        <f>IF(J47&lt;I47,0,IF(ROUNDUP(J47,8)=ROUNDUP(I47,8),0,ABS(J47-I47)))</f>
        <v>0</v>
      </c>
      <c r="L47" s="246"/>
      <c r="M47" s="247"/>
      <c r="N47" s="248"/>
      <c r="O47" s="274">
        <v>1.2037037037037038E-3</v>
      </c>
      <c r="P47" s="275">
        <v>1.238425925925926E-3</v>
      </c>
      <c r="Q47" s="276" t="s">
        <v>901</v>
      </c>
      <c r="R47" s="282"/>
      <c r="S47" s="283"/>
      <c r="T47" s="284"/>
      <c r="U47" s="28">
        <f>SUM(H47+K47)</f>
        <v>0</v>
      </c>
      <c r="V47" s="1">
        <f>SUM(R47+S47+T47+Q47+P47+O47)</f>
        <v>8.1365740740740738E-3</v>
      </c>
      <c r="W47" s="29"/>
      <c r="X47" s="10">
        <f>SUM(U47:W47)</f>
        <v>8.1365740740740738E-3</v>
      </c>
      <c r="Y47" s="228">
        <v>2</v>
      </c>
      <c r="Z47" s="231">
        <f>LOOKUP(Y47,{1,2,3,4,5,6,7,8,9,10,11,12,13,14,15,16,17,18,19,20,21},{25,22,20,18,16,15,14,13,12,11,10,9,8,7,6,5,4,3,2,1,0})</f>
        <v>22</v>
      </c>
    </row>
    <row r="48" spans="1:26" x14ac:dyDescent="0.25">
      <c r="A48" s="228">
        <v>3</v>
      </c>
      <c r="B48" s="220">
        <v>1</v>
      </c>
      <c r="C48" s="22" t="str">
        <f>VLOOKUP($B48,Спорт!$A:$J,2,FALSE)</f>
        <v>Потепалов Семен</v>
      </c>
      <c r="D48" s="165" t="str">
        <f>VLOOKUP($B48,Спорт!$A:$J,5,FALSE)</f>
        <v>КТМ</v>
      </c>
      <c r="E48" s="225" t="s">
        <v>30</v>
      </c>
      <c r="F48" s="246">
        <f>'Кон-ты'!$C$19*1+22/1440</f>
        <v>0.43194444444444446</v>
      </c>
      <c r="G48" s="247">
        <v>0.43194444444444446</v>
      </c>
      <c r="H48" s="248">
        <f>IF(G48&lt;F48,ABS(G48-F48),IF(ROUNDUP(G48,8)=ROUNDUP(F48,8),0,ABS((G48-F48))))</f>
        <v>0</v>
      </c>
      <c r="I48" s="249">
        <f>G48+'Кон-ты'!$C$14</f>
        <v>0.51527777777777783</v>
      </c>
      <c r="J48" s="247">
        <v>0.51666666666666672</v>
      </c>
      <c r="K48" s="250">
        <f>IF(J48&lt;I48,0,IF(ROUNDUP(J48,8)=ROUNDUP(I48,8),0,ABS(J48-I48)))</f>
        <v>1.388888888888884E-3</v>
      </c>
      <c r="L48" s="246"/>
      <c r="M48" s="247"/>
      <c r="N48" s="248"/>
      <c r="O48" s="274">
        <v>1.3888888888888889E-3</v>
      </c>
      <c r="P48" s="275">
        <v>1.5509259259259259E-3</v>
      </c>
      <c r="Q48" s="276" t="s">
        <v>899</v>
      </c>
      <c r="R48" s="282"/>
      <c r="S48" s="283"/>
      <c r="T48" s="284"/>
      <c r="U48" s="28">
        <f>SUM(H48+K48)</f>
        <v>1.388888888888884E-3</v>
      </c>
      <c r="V48" s="1">
        <f>SUM(R48+S48+T48+Q48+P48+O48)</f>
        <v>1.133101851851852E-2</v>
      </c>
      <c r="W48" s="29"/>
      <c r="X48" s="10">
        <f>SUM(U48:W48)</f>
        <v>1.2719907407407404E-2</v>
      </c>
      <c r="Y48" s="228">
        <v>3</v>
      </c>
      <c r="Z48" s="231">
        <f>LOOKUP(Y48,{1,2,3,4,5,6,7,8,9,10,11,12,13,14,15,16,17,18,19,20,21},{25,22,20,18,16,15,14,13,12,11,10,9,8,7,6,5,4,3,2,1,0})</f>
        <v>20</v>
      </c>
    </row>
    <row r="49" spans="1:26" x14ac:dyDescent="0.25">
      <c r="A49" s="228">
        <v>4</v>
      </c>
      <c r="B49" s="220">
        <v>42</v>
      </c>
      <c r="C49" s="22" t="str">
        <f>VLOOKUP($B49,Спорт!$A:$J,2,FALSE)</f>
        <v>Яблоков Александр</v>
      </c>
      <c r="D49" s="165" t="str">
        <f>VLOOKUP($B49,Спорт!$A:$J,5,FALSE)</f>
        <v>Yamaha</v>
      </c>
      <c r="E49" s="225" t="s">
        <v>30</v>
      </c>
      <c r="F49" s="246">
        <f>'Кон-ты'!$C$19*1+22/1440</f>
        <v>0.43194444444444446</v>
      </c>
      <c r="G49" s="247">
        <v>0.43194444444444446</v>
      </c>
      <c r="H49" s="248">
        <f>IF(G49&lt;F49,ABS(G49-F49),IF(ROUNDUP(G49,8)=ROUNDUP(F49,8),0,ABS((G49-F49))))</f>
        <v>0</v>
      </c>
      <c r="I49" s="249">
        <f>G49+'Кон-ты'!$C$14</f>
        <v>0.51527777777777783</v>
      </c>
      <c r="J49" s="247">
        <v>0.52569444444444446</v>
      </c>
      <c r="K49" s="250">
        <f>IF(J49&lt;I49,0,IF(ROUNDUP(J49,8)=ROUNDUP(I49,8),0,ABS(J49-I49)))</f>
        <v>1.041666666666663E-2</v>
      </c>
      <c r="L49" s="246"/>
      <c r="M49" s="247"/>
      <c r="N49" s="248"/>
      <c r="O49" s="274">
        <v>1.5046296296296296E-3</v>
      </c>
      <c r="P49" s="275">
        <v>4.7106481481481478E-3</v>
      </c>
      <c r="Q49" s="276" t="s">
        <v>900</v>
      </c>
      <c r="R49" s="282"/>
      <c r="S49" s="283"/>
      <c r="T49" s="284"/>
      <c r="U49" s="28">
        <f>SUM(H49+K49)</f>
        <v>1.041666666666663E-2</v>
      </c>
      <c r="V49" s="1">
        <f>SUM(R49+S49+T49+Q49+P49+O49)</f>
        <v>1.1967592592592592E-2</v>
      </c>
      <c r="W49" s="29"/>
      <c r="X49" s="10">
        <f>SUM(U49:W49)</f>
        <v>2.2384259259259222E-2</v>
      </c>
      <c r="Y49" s="228">
        <v>4</v>
      </c>
      <c r="Z49" s="231">
        <f>LOOKUP(Y49,{1,2,3,4,5,6,7,8,9,10,11,12,13,14,15,16,17,18,19,20,21},{25,22,20,18,16,15,14,13,12,11,10,9,8,7,6,5,4,3,2,1,0})</f>
        <v>18</v>
      </c>
    </row>
    <row r="50" spans="1:26" s="7" customFormat="1" ht="11.25" customHeight="1" thickBot="1" x14ac:dyDescent="0.3">
      <c r="D50" s="166"/>
      <c r="F50" s="13"/>
      <c r="G50" s="13"/>
      <c r="H50" s="13"/>
      <c r="I50" s="13"/>
      <c r="J50" s="13"/>
      <c r="K50" s="13"/>
      <c r="L50" s="13"/>
      <c r="M50" s="13"/>
      <c r="N50" s="13"/>
      <c r="O50" s="278"/>
      <c r="P50" s="278"/>
      <c r="Q50" s="278"/>
      <c r="R50" s="278"/>
      <c r="S50" s="278"/>
      <c r="T50" s="278"/>
      <c r="U50" s="13"/>
      <c r="V50" s="13"/>
      <c r="W50" s="13"/>
      <c r="X50" s="13"/>
    </row>
    <row r="51" spans="1:26" x14ac:dyDescent="0.25">
      <c r="A51" s="227">
        <v>1</v>
      </c>
      <c r="B51" s="219">
        <v>135</v>
      </c>
      <c r="C51" s="21" t="str">
        <f>VLOOKUP($B51,Спорт!$A:$J,2,FALSE)</f>
        <v>Кокорева Наталья</v>
      </c>
      <c r="D51" s="164" t="str">
        <f>VLOOKUP($B51,Спорт!$A:$J,5,FALSE)</f>
        <v>КТМ</v>
      </c>
      <c r="E51" s="224" t="s">
        <v>749</v>
      </c>
      <c r="F51" s="241">
        <f>'Кон-ты'!$C$19*1+24/1440</f>
        <v>0.43333333333333335</v>
      </c>
      <c r="G51" s="242">
        <v>0.43333333333333335</v>
      </c>
      <c r="H51" s="243">
        <f>IF(G51&lt;F51,ABS(G51-F51),IF(ROUNDUP(G51,8)=ROUNDUP(F51,8),0,ABS((G51-F51))))</f>
        <v>0</v>
      </c>
      <c r="I51" s="241">
        <f>G51+'Кон-ты'!$C$16</f>
        <v>0.51666666666666672</v>
      </c>
      <c r="J51" s="242">
        <v>0.59652777777777777</v>
      </c>
      <c r="K51" s="245">
        <f>IF(J51&lt;I51,0,IF(ROUNDUP(J51,8)=ROUNDUP(I51,8),0,ABS(J51-I51)))</f>
        <v>7.9861111111111049E-2</v>
      </c>
      <c r="L51" s="241"/>
      <c r="M51" s="242"/>
      <c r="N51" s="243"/>
      <c r="O51" s="271">
        <v>3.6111111111111109E-3</v>
      </c>
      <c r="P51" s="272">
        <v>2.9282407407407408E-3</v>
      </c>
      <c r="Q51" s="281"/>
      <c r="R51" s="279"/>
      <c r="S51" s="280"/>
      <c r="T51" s="281"/>
      <c r="U51" s="26">
        <f>SUM(H51+K51)</f>
        <v>7.9861111111111049E-2</v>
      </c>
      <c r="V51" s="8">
        <f>SUM(R51+S51+T51+Q51+P51+O51)</f>
        <v>6.5393518518518517E-3</v>
      </c>
      <c r="W51" s="27"/>
      <c r="X51" s="9">
        <f>SUM(U51:W51)</f>
        <v>8.6400462962962901E-2</v>
      </c>
      <c r="Y51" s="227">
        <v>1</v>
      </c>
      <c r="Z51" s="230">
        <f>LOOKUP(Y51,{1,2,3,4,5,6,7,8,9,10,11,12,13,14,15,16,17,18,19,20,21},{25,22,20,18,16,15,14,13,12,11,10,9,8,7,6,5,4,3,2,1,0})</f>
        <v>25</v>
      </c>
    </row>
    <row r="52" spans="1:26" x14ac:dyDescent="0.25">
      <c r="A52" s="228">
        <v>2</v>
      </c>
      <c r="B52" s="220">
        <v>25</v>
      </c>
      <c r="C52" s="22" t="str">
        <f>VLOOKUP($B52,Спорт!$A:$J,2,FALSE)</f>
        <v>Баранова Светлана</v>
      </c>
      <c r="D52" s="165" t="str">
        <f>VLOOKUP($B52,Спорт!$A:$J,5,FALSE)</f>
        <v>Sherco</v>
      </c>
      <c r="E52" s="225" t="s">
        <v>749</v>
      </c>
      <c r="F52" s="246">
        <f>'Кон-ты'!$C$19*1+24/1440</f>
        <v>0.43333333333333335</v>
      </c>
      <c r="G52" s="247">
        <v>0.43333333333333335</v>
      </c>
      <c r="H52" s="248">
        <f>IF(G52&lt;F52,ABS(G52-F52),IF(ROUNDUP(G52,8)=ROUNDUP(F52,8),0,ABS((G52-F52))))</f>
        <v>0</v>
      </c>
      <c r="I52" s="251">
        <f>G52+'Кон-ты'!$C$16</f>
        <v>0.51666666666666672</v>
      </c>
      <c r="J52" s="247">
        <v>0.60625000000000007</v>
      </c>
      <c r="K52" s="250">
        <f>IF(J52&lt;I52,0,IF(ROUNDUP(J52,8)=ROUNDUP(I52,8),0,ABS(J52-I52)))</f>
        <v>8.9583333333333348E-2</v>
      </c>
      <c r="L52" s="246"/>
      <c r="M52" s="247"/>
      <c r="N52" s="248"/>
      <c r="O52" s="274">
        <v>2.3379629629629631E-3</v>
      </c>
      <c r="P52" s="275">
        <v>4.0856481481481481E-3</v>
      </c>
      <c r="Q52" s="284"/>
      <c r="R52" s="282"/>
      <c r="S52" s="283"/>
      <c r="T52" s="284"/>
      <c r="U52" s="28">
        <f>SUM(H52+K52)</f>
        <v>8.9583333333333348E-2</v>
      </c>
      <c r="V52" s="1">
        <f>SUM(R52+S52+T52+Q52+P52+O52)</f>
        <v>6.4236111111111108E-3</v>
      </c>
      <c r="W52" s="29"/>
      <c r="X52" s="10">
        <f>SUM(U52:W52)</f>
        <v>9.6006944444444464E-2</v>
      </c>
      <c r="Y52" s="228">
        <v>2</v>
      </c>
      <c r="Z52" s="231">
        <f>LOOKUP(Y52,{1,2,3,4,5,6,7,8,9,10,11,12,13,14,15,16,17,18,19,20,21},{25,22,20,18,16,15,14,13,12,11,10,9,8,7,6,5,4,3,2,1,0})</f>
        <v>22</v>
      </c>
    </row>
    <row r="53" spans="1:26" x14ac:dyDescent="0.25">
      <c r="A53" s="228">
        <v>3</v>
      </c>
      <c r="B53" s="220">
        <v>717</v>
      </c>
      <c r="C53" s="22" t="str">
        <f>VLOOKUP($B53,Спорт!$A:$J,2,FALSE)</f>
        <v>Романюта Наталия</v>
      </c>
      <c r="D53" s="165" t="str">
        <f>VLOOKUP($B53,Спорт!$A:$J,5,FALSE)</f>
        <v>Yamaha</v>
      </c>
      <c r="E53" s="225" t="s">
        <v>749</v>
      </c>
      <c r="F53" s="246">
        <f>'Кон-ты'!$C$19*1+25/1440</f>
        <v>0.43402777777777779</v>
      </c>
      <c r="G53" s="247">
        <v>0.43402777777777773</v>
      </c>
      <c r="H53" s="248">
        <f>IF(G53&lt;F53,ABS(G53-F53),IF(ROUNDUP(G53,8)=ROUNDUP(F53,8),0,ABS((G53-F53))))</f>
        <v>0</v>
      </c>
      <c r="I53" s="261">
        <f>G53+'Кон-ты'!$C$16</f>
        <v>0.51736111111111105</v>
      </c>
      <c r="J53" s="247">
        <v>0.62152777777777779</v>
      </c>
      <c r="K53" s="250">
        <f>IF(J53&lt;I53,0,IF(ROUNDUP(J53,8)=ROUNDUP(I53,8),0,ABS(J53-I53)))</f>
        <v>0.10416666666666674</v>
      </c>
      <c r="L53" s="246"/>
      <c r="M53" s="247"/>
      <c r="N53" s="248"/>
      <c r="O53" s="274">
        <v>2.0023148148148148E-3</v>
      </c>
      <c r="P53" s="275">
        <v>2.6041666666666665E-3</v>
      </c>
      <c r="Q53" s="284"/>
      <c r="R53" s="282"/>
      <c r="S53" s="283"/>
      <c r="T53" s="284"/>
      <c r="U53" s="28">
        <f>SUM(H53+K53)</f>
        <v>0.10416666666666674</v>
      </c>
      <c r="V53" s="1">
        <f>SUM(R53+S53+T53+Q53+P53+O53)</f>
        <v>4.6064814814814814E-3</v>
      </c>
      <c r="W53" s="29"/>
      <c r="X53" s="10">
        <f>SUM(U53:W53)</f>
        <v>0.10877314814814822</v>
      </c>
      <c r="Y53" s="228">
        <v>3</v>
      </c>
      <c r="Z53" s="231">
        <f>LOOKUP(Y53,{1,2,3,4,5,6,7,8,9,10,11,12,13,14,15,16,17,18,19,20,21},{25,22,20,18,16,15,14,13,12,11,10,9,8,7,6,5,4,3,2,1,0})</f>
        <v>20</v>
      </c>
    </row>
    <row r="54" spans="1:26" s="7" customFormat="1" ht="11.25" customHeight="1" thickBot="1" x14ac:dyDescent="0.3">
      <c r="D54" s="166"/>
      <c r="F54" s="13"/>
      <c r="G54" s="13"/>
      <c r="H54" s="13"/>
      <c r="I54" s="13"/>
      <c r="J54" s="13"/>
      <c r="K54" s="13"/>
      <c r="L54" s="13"/>
      <c r="M54" s="13"/>
      <c r="N54" s="13"/>
      <c r="O54" s="278"/>
      <c r="P54" s="278"/>
      <c r="Q54" s="278"/>
      <c r="R54" s="278"/>
      <c r="S54" s="278"/>
      <c r="T54" s="278"/>
      <c r="U54" s="13"/>
      <c r="V54" s="13"/>
      <c r="W54" s="13"/>
      <c r="X54" s="13"/>
    </row>
    <row r="55" spans="1:26" x14ac:dyDescent="0.25">
      <c r="A55" s="227">
        <v>1</v>
      </c>
      <c r="B55" s="219">
        <v>333</v>
      </c>
      <c r="C55" s="21" t="str">
        <f>VLOOKUP($B55,Спорт!$A:$J,2,FALSE)</f>
        <v>Матвеев Владислав</v>
      </c>
      <c r="D55" s="167" t="str">
        <f>VLOOKUP($B55,Спорт!$A:$J,5,FALSE)</f>
        <v>КТМ</v>
      </c>
      <c r="E55" s="224" t="s">
        <v>33</v>
      </c>
      <c r="F55" s="241">
        <f>'Кон-ты'!$C$19*1+33/1440</f>
        <v>0.43958333333333333</v>
      </c>
      <c r="G55" s="242">
        <v>0.43958333333333338</v>
      </c>
      <c r="H55" s="243">
        <f t="shared" ref="H55:H71" si="20">IF(G55&lt;F55,ABS(G55-F55),IF(ROUNDUP(G55,8)=ROUNDUP(F55,8),0,ABS((G55-F55))))</f>
        <v>0</v>
      </c>
      <c r="I55" s="244">
        <f>G55+'Кон-ты'!$C$15</f>
        <v>0.5229166666666667</v>
      </c>
      <c r="J55" s="242">
        <v>0.5180555555555556</v>
      </c>
      <c r="K55" s="245">
        <f t="shared" ref="K55:K68" si="21">IF(J55&lt;I55,0,IF(ROUNDUP(J55,8)=ROUNDUP(I55,8),0,ABS(J55-I55)))</f>
        <v>0</v>
      </c>
      <c r="L55" s="241"/>
      <c r="M55" s="242"/>
      <c r="N55" s="243"/>
      <c r="O55" s="271">
        <v>1.2268518518518518E-3</v>
      </c>
      <c r="P55" s="272">
        <v>1.4351851851851852E-3</v>
      </c>
      <c r="Q55" s="273" t="s">
        <v>895</v>
      </c>
      <c r="R55" s="279"/>
      <c r="S55" s="280"/>
      <c r="T55" s="281"/>
      <c r="U55" s="26">
        <f t="shared" ref="U55:U65" si="22">SUM(H55+K55)</f>
        <v>0</v>
      </c>
      <c r="V55" s="8">
        <f t="shared" ref="V55:V68" si="23">SUM(R55+S55+T55+Q55+P55+O55)</f>
        <v>5.2430555555555564E-3</v>
      </c>
      <c r="W55" s="27"/>
      <c r="X55" s="9">
        <f t="shared" ref="X55:X65" si="24">SUM(U55:W55)</f>
        <v>5.2430555555555564E-3</v>
      </c>
      <c r="Y55" s="227">
        <v>1</v>
      </c>
      <c r="Z55" s="230">
        <f>LOOKUP(Y55,{1,2,3,4,5,6,7,8,9,10,11,12,13,14,15,16,17,18,19,20,21},{25,22,20,18,16,15,14,13,12,11,10,9,8,7,6,5,4,3,2,1,0})</f>
        <v>25</v>
      </c>
    </row>
    <row r="56" spans="1:26" x14ac:dyDescent="0.25">
      <c r="A56" s="228">
        <v>2</v>
      </c>
      <c r="B56" s="220">
        <v>505</v>
      </c>
      <c r="C56" s="22" t="str">
        <f>VLOOKUP($B56,Спорт!$A:$J,2,FALSE)</f>
        <v>Хмелевской Владислав</v>
      </c>
      <c r="D56" s="168" t="str">
        <f>VLOOKUP($B56,Спорт!$A:$J,5,FALSE)</f>
        <v>КТМ</v>
      </c>
      <c r="E56" s="225" t="s">
        <v>33</v>
      </c>
      <c r="F56" s="246">
        <f>'Кон-ты'!$C$19*1+34/1440</f>
        <v>0.44027777777777777</v>
      </c>
      <c r="G56" s="247">
        <v>0.44027777777777777</v>
      </c>
      <c r="H56" s="248">
        <f t="shared" si="20"/>
        <v>0</v>
      </c>
      <c r="I56" s="249">
        <f>G56+'Кон-ты'!$C$15</f>
        <v>0.52361111111111114</v>
      </c>
      <c r="J56" s="247">
        <v>0.50277777777777777</v>
      </c>
      <c r="K56" s="250">
        <f t="shared" si="21"/>
        <v>0</v>
      </c>
      <c r="L56" s="246"/>
      <c r="M56" s="247"/>
      <c r="N56" s="248"/>
      <c r="O56" s="274">
        <v>1.2731481481481483E-3</v>
      </c>
      <c r="P56" s="275">
        <v>1.712962962962963E-3</v>
      </c>
      <c r="Q56" s="276" t="s">
        <v>896</v>
      </c>
      <c r="R56" s="282"/>
      <c r="S56" s="283"/>
      <c r="T56" s="284"/>
      <c r="U56" s="28">
        <f t="shared" si="22"/>
        <v>0</v>
      </c>
      <c r="V56" s="1">
        <f t="shared" si="23"/>
        <v>6.8402777777777785E-3</v>
      </c>
      <c r="W56" s="29"/>
      <c r="X56" s="10">
        <f t="shared" si="24"/>
        <v>6.8402777777777785E-3</v>
      </c>
      <c r="Y56" s="228">
        <v>2</v>
      </c>
      <c r="Z56" s="231">
        <f>LOOKUP(Y56,{1,2,3,4,5,6,7,8,9,10,11,12,13,14,15,16,17,18,19,20,21},{25,22,20,18,16,15,14,13,12,11,10,9,8,7,6,5,4,3,2,1,0})</f>
        <v>22</v>
      </c>
    </row>
    <row r="57" spans="1:26" x14ac:dyDescent="0.25">
      <c r="A57" s="228">
        <v>3</v>
      </c>
      <c r="B57" s="220">
        <v>200</v>
      </c>
      <c r="C57" s="22" t="str">
        <f>VLOOKUP($B57,Спорт!$A:$J,2,FALSE)</f>
        <v>Олейников Алексей</v>
      </c>
      <c r="D57" s="168" t="str">
        <f>VLOOKUP($B57,Спорт!$A:$J,5,FALSE)</f>
        <v>КТМ</v>
      </c>
      <c r="E57" s="225" t="s">
        <v>33</v>
      </c>
      <c r="F57" s="246">
        <f>'Кон-ты'!$C$19*1+31/1440</f>
        <v>0.43819444444444444</v>
      </c>
      <c r="G57" s="247">
        <v>0.4381944444444445</v>
      </c>
      <c r="H57" s="248">
        <f t="shared" si="20"/>
        <v>0</v>
      </c>
      <c r="I57" s="249">
        <f>G57+'Кон-ты'!$C$15</f>
        <v>0.52152777777777781</v>
      </c>
      <c r="J57" s="247">
        <v>0.51180555555555551</v>
      </c>
      <c r="K57" s="250">
        <f t="shared" si="21"/>
        <v>0</v>
      </c>
      <c r="L57" s="246"/>
      <c r="M57" s="247"/>
      <c r="N57" s="248"/>
      <c r="O57" s="274">
        <v>1.3657407407407407E-3</v>
      </c>
      <c r="P57" s="275">
        <v>1.4699074074074074E-3</v>
      </c>
      <c r="Q57" s="276" t="s">
        <v>890</v>
      </c>
      <c r="R57" s="282"/>
      <c r="S57" s="283"/>
      <c r="T57" s="284"/>
      <c r="U57" s="28">
        <f t="shared" si="22"/>
        <v>0</v>
      </c>
      <c r="V57" s="1">
        <f t="shared" si="23"/>
        <v>7.3495370370370381E-3</v>
      </c>
      <c r="W57" s="29">
        <v>2.0833333333333333E-3</v>
      </c>
      <c r="X57" s="10">
        <f t="shared" si="24"/>
        <v>9.432870370370371E-3</v>
      </c>
      <c r="Y57" s="228">
        <v>3</v>
      </c>
      <c r="Z57" s="231">
        <f>LOOKUP(Y57,{1,2,3,4,5,6,7,8,9,10,11,12,13,14,15,16,17,18,19,20,21},{25,22,20,18,16,15,14,13,12,11,10,9,8,7,6,5,4,3,2,1,0})</f>
        <v>20</v>
      </c>
    </row>
    <row r="58" spans="1:26" x14ac:dyDescent="0.25">
      <c r="A58" s="228">
        <v>4</v>
      </c>
      <c r="B58" s="220">
        <v>33</v>
      </c>
      <c r="C58" s="22" t="str">
        <f>VLOOKUP($B58,Спорт!$A:$J,2,FALSE)</f>
        <v>Павликов Виталий</v>
      </c>
      <c r="D58" s="168" t="str">
        <f>VLOOKUP($B58,Спорт!$A:$J,5,FALSE)</f>
        <v>КТМ</v>
      </c>
      <c r="E58" s="225" t="s">
        <v>33</v>
      </c>
      <c r="F58" s="246">
        <f>'Кон-ты'!$C$19*1+26/1440</f>
        <v>0.43472222222222223</v>
      </c>
      <c r="G58" s="247">
        <v>0.43472222222222223</v>
      </c>
      <c r="H58" s="248">
        <f t="shared" si="20"/>
        <v>0</v>
      </c>
      <c r="I58" s="249">
        <f>G58+'Кон-ты'!$C$15</f>
        <v>0.5180555555555556</v>
      </c>
      <c r="J58" s="247">
        <v>0.51458333333333328</v>
      </c>
      <c r="K58" s="250">
        <f t="shared" si="21"/>
        <v>0</v>
      </c>
      <c r="L58" s="246"/>
      <c r="M58" s="247"/>
      <c r="N58" s="248"/>
      <c r="O58" s="274">
        <v>1.6435185185185185E-3</v>
      </c>
      <c r="P58" s="275">
        <v>3.9467592592592592E-3</v>
      </c>
      <c r="Q58" s="276" t="s">
        <v>890</v>
      </c>
      <c r="R58" s="282"/>
      <c r="S58" s="283"/>
      <c r="T58" s="284"/>
      <c r="U58" s="28">
        <f t="shared" si="22"/>
        <v>0</v>
      </c>
      <c r="V58" s="1">
        <f t="shared" si="23"/>
        <v>1.0104166666666666E-2</v>
      </c>
      <c r="W58" s="29"/>
      <c r="X58" s="10">
        <f t="shared" si="24"/>
        <v>1.0104166666666666E-2</v>
      </c>
      <c r="Y58" s="228">
        <v>4</v>
      </c>
      <c r="Z58" s="231">
        <f>LOOKUP(Y58,{1,2,3,4,5,6,7,8,9,10,11,12,13,14,15,16,17,18,19,20,21},{25,22,20,18,16,15,14,13,12,11,10,9,8,7,6,5,4,3,2,1,0})</f>
        <v>18</v>
      </c>
    </row>
    <row r="59" spans="1:26" x14ac:dyDescent="0.25">
      <c r="A59" s="228">
        <v>5</v>
      </c>
      <c r="B59" s="220">
        <v>691</v>
      </c>
      <c r="C59" s="22" t="str">
        <f>VLOOKUP($B59,Спорт!$A:$J,2,FALSE)</f>
        <v>Кунцеев Сергей</v>
      </c>
      <c r="D59" s="168" t="str">
        <f>VLOOKUP($B59,Спорт!$A:$J,5,FALSE)</f>
        <v>КТМ</v>
      </c>
      <c r="E59" s="225" t="s">
        <v>33</v>
      </c>
      <c r="F59" s="246">
        <f>'Кон-ты'!$C$19*1+35/1440</f>
        <v>0.44097222222222227</v>
      </c>
      <c r="G59" s="247">
        <v>0.44097222222222227</v>
      </c>
      <c r="H59" s="248">
        <f t="shared" si="20"/>
        <v>0</v>
      </c>
      <c r="I59" s="249">
        <f>G59+'Кон-ты'!$C$15</f>
        <v>0.52430555555555558</v>
      </c>
      <c r="J59" s="247">
        <v>0.52569444444444446</v>
      </c>
      <c r="K59" s="250">
        <f t="shared" si="21"/>
        <v>1.388888888888884E-3</v>
      </c>
      <c r="L59" s="246"/>
      <c r="M59" s="247"/>
      <c r="N59" s="248"/>
      <c r="O59" s="274">
        <v>1.5393518518518519E-3</v>
      </c>
      <c r="P59" s="275">
        <v>1.6550925925925926E-3</v>
      </c>
      <c r="Q59" s="276" t="s">
        <v>897</v>
      </c>
      <c r="R59" s="282"/>
      <c r="S59" s="283"/>
      <c r="T59" s="284"/>
      <c r="U59" s="28">
        <f t="shared" si="22"/>
        <v>1.388888888888884E-3</v>
      </c>
      <c r="V59" s="1">
        <f t="shared" si="23"/>
        <v>1.0752314814814815E-2</v>
      </c>
      <c r="W59" s="29"/>
      <c r="X59" s="10">
        <f t="shared" si="24"/>
        <v>1.2141203703703699E-2</v>
      </c>
      <c r="Y59" s="228">
        <v>5</v>
      </c>
      <c r="Z59" s="231">
        <f>LOOKUP(Y59,{1,2,3,4,5,6,7,8,9,10,11,12,13,14,15,16,17,18,19,20,21},{25,22,20,18,16,15,14,13,12,11,10,9,8,7,6,5,4,3,2,1,0})</f>
        <v>16</v>
      </c>
    </row>
    <row r="60" spans="1:26" x14ac:dyDescent="0.25">
      <c r="A60" s="228">
        <v>6</v>
      </c>
      <c r="B60" s="220">
        <v>126</v>
      </c>
      <c r="C60" s="22" t="str">
        <f>VLOOKUP($B60,Спорт!$A:$J,2,FALSE)</f>
        <v>Комаров Андрей</v>
      </c>
      <c r="D60" s="168" t="str">
        <f>VLOOKUP($B60,Спорт!$A:$J,5,FALSE)</f>
        <v>КТМ</v>
      </c>
      <c r="E60" s="225" t="s">
        <v>33</v>
      </c>
      <c r="F60" s="246">
        <f>'Кон-ты'!$C$19*1+29/1440</f>
        <v>0.43680555555555556</v>
      </c>
      <c r="G60" s="247">
        <v>0.4368055555555555</v>
      </c>
      <c r="H60" s="248">
        <f t="shared" si="20"/>
        <v>0</v>
      </c>
      <c r="I60" s="249">
        <f>G60+'Кон-ты'!$C$15</f>
        <v>0.52013888888888882</v>
      </c>
      <c r="J60" s="247">
        <v>0.53333333333333333</v>
      </c>
      <c r="K60" s="250">
        <f t="shared" si="21"/>
        <v>1.3194444444444509E-2</v>
      </c>
      <c r="L60" s="246"/>
      <c r="M60" s="247"/>
      <c r="N60" s="248"/>
      <c r="O60" s="274">
        <v>1.5856481481481481E-3</v>
      </c>
      <c r="P60" s="275">
        <v>1.724537037037037E-3</v>
      </c>
      <c r="Q60" s="276" t="s">
        <v>891</v>
      </c>
      <c r="R60" s="282"/>
      <c r="S60" s="283"/>
      <c r="T60" s="284"/>
      <c r="U60" s="28">
        <f t="shared" si="22"/>
        <v>1.3194444444444509E-2</v>
      </c>
      <c r="V60" s="1">
        <f t="shared" si="23"/>
        <v>5.6134259259259262E-3</v>
      </c>
      <c r="W60" s="29"/>
      <c r="X60" s="10">
        <f t="shared" si="24"/>
        <v>1.8807870370370433E-2</v>
      </c>
      <c r="Y60" s="228">
        <v>6</v>
      </c>
      <c r="Z60" s="231">
        <f>LOOKUP(Y60,{1,2,3,4,5,6,7,8,9,10,11,12,13,14,15,16,17,18,19,20,21},{25,22,20,18,16,15,14,13,12,11,10,9,8,7,6,5,4,3,2,1,0})</f>
        <v>15</v>
      </c>
    </row>
    <row r="61" spans="1:26" x14ac:dyDescent="0.25">
      <c r="A61" s="228">
        <v>7</v>
      </c>
      <c r="B61" s="220">
        <v>273</v>
      </c>
      <c r="C61" s="22" t="str">
        <f>VLOOKUP($B61,Спорт!$A:$J,2,FALSE)</f>
        <v>Лесков Анлрей</v>
      </c>
      <c r="D61" s="168" t="str">
        <f>VLOOKUP($B61,Спорт!$A:$J,5,FALSE)</f>
        <v>КТМ</v>
      </c>
      <c r="E61" s="225" t="s">
        <v>33</v>
      </c>
      <c r="F61" s="246">
        <f>'Кон-ты'!$C$19*1+32/1440</f>
        <v>0.43888888888888888</v>
      </c>
      <c r="G61" s="247">
        <v>0.43888888888888888</v>
      </c>
      <c r="H61" s="248">
        <f t="shared" si="20"/>
        <v>0</v>
      </c>
      <c r="I61" s="249">
        <f>G61+'Кон-ты'!$C$15</f>
        <v>0.52222222222222225</v>
      </c>
      <c r="J61" s="247">
        <v>0.53680555555555554</v>
      </c>
      <c r="K61" s="250">
        <f t="shared" si="21"/>
        <v>1.4583333333333282E-2</v>
      </c>
      <c r="L61" s="246"/>
      <c r="M61" s="247"/>
      <c r="N61" s="248"/>
      <c r="O61" s="274">
        <v>1.5277777777777779E-3</v>
      </c>
      <c r="P61" s="275">
        <v>1.5393518518518519E-3</v>
      </c>
      <c r="Q61" s="276" t="s">
        <v>894</v>
      </c>
      <c r="R61" s="282"/>
      <c r="S61" s="283"/>
      <c r="T61" s="284"/>
      <c r="U61" s="28">
        <f t="shared" si="22"/>
        <v>1.4583333333333282E-2</v>
      </c>
      <c r="V61" s="1">
        <f t="shared" si="23"/>
        <v>1.1041666666666667E-2</v>
      </c>
      <c r="W61" s="29"/>
      <c r="X61" s="10">
        <f t="shared" si="24"/>
        <v>2.5624999999999946E-2</v>
      </c>
      <c r="Y61" s="228">
        <v>7</v>
      </c>
      <c r="Z61" s="231">
        <f>LOOKUP(Y61,{1,2,3,4,5,6,7,8,9,10,11,12,13,14,15,16,17,18,19,20,21},{25,22,20,18,16,15,14,13,12,11,10,9,8,7,6,5,4,3,2,1,0})</f>
        <v>14</v>
      </c>
    </row>
    <row r="62" spans="1:26" x14ac:dyDescent="0.25">
      <c r="A62" s="228">
        <v>8</v>
      </c>
      <c r="B62" s="220">
        <v>29</v>
      </c>
      <c r="C62" s="22" t="str">
        <f>VLOOKUP($B62,Спорт!$A:$J,2,FALSE)</f>
        <v>Ковенков Сергей</v>
      </c>
      <c r="D62" s="168" t="str">
        <f>VLOOKUP($B62,Спорт!$A:$J,5,FALSE)</f>
        <v>Husaberg</v>
      </c>
      <c r="E62" s="225" t="s">
        <v>33</v>
      </c>
      <c r="F62" s="246">
        <f>'Кон-ты'!$C$19*1+26/1440</f>
        <v>0.43472222222222223</v>
      </c>
      <c r="G62" s="247">
        <v>0.43472222222222223</v>
      </c>
      <c r="H62" s="248">
        <f t="shared" si="20"/>
        <v>0</v>
      </c>
      <c r="I62" s="249">
        <f>G62+'Кон-ты'!$C$15</f>
        <v>0.5180555555555556</v>
      </c>
      <c r="J62" s="247">
        <v>0.53680555555555554</v>
      </c>
      <c r="K62" s="250">
        <f t="shared" si="21"/>
        <v>1.8749999999999933E-2</v>
      </c>
      <c r="L62" s="246"/>
      <c r="M62" s="247"/>
      <c r="N62" s="248"/>
      <c r="O62" s="274">
        <v>1.6203703703703703E-3</v>
      </c>
      <c r="P62" s="275">
        <v>1.4236111111111112E-3</v>
      </c>
      <c r="Q62" s="276" t="s">
        <v>889</v>
      </c>
      <c r="R62" s="282"/>
      <c r="S62" s="283"/>
      <c r="T62" s="284"/>
      <c r="U62" s="28">
        <f t="shared" si="22"/>
        <v>1.8749999999999933E-2</v>
      </c>
      <c r="V62" s="1">
        <f t="shared" si="23"/>
        <v>9.8032407407407408E-3</v>
      </c>
      <c r="W62" s="29">
        <v>6.9444444444444447E-4</v>
      </c>
      <c r="X62" s="10">
        <f t="shared" si="24"/>
        <v>2.924768518518512E-2</v>
      </c>
      <c r="Y62" s="228">
        <v>8</v>
      </c>
      <c r="Z62" s="231">
        <f>LOOKUP(Y62,{1,2,3,4,5,6,7,8,9,10,11,12,13,14,15,16,17,18,19,20,21},{25,22,20,18,16,15,14,13,12,11,10,9,8,7,6,5,4,3,2,1,0})</f>
        <v>13</v>
      </c>
    </row>
    <row r="63" spans="1:26" x14ac:dyDescent="0.25">
      <c r="A63" s="228">
        <v>9</v>
      </c>
      <c r="B63" s="220">
        <v>161</v>
      </c>
      <c r="C63" s="22" t="str">
        <f>VLOOKUP($B63,Спорт!$A:$J,2,FALSE)</f>
        <v>Голубь Григорий</v>
      </c>
      <c r="D63" s="168" t="str">
        <f>VLOOKUP($B63,Спорт!$A:$J,5,FALSE)</f>
        <v>КТМ</v>
      </c>
      <c r="E63" s="225" t="s">
        <v>33</v>
      </c>
      <c r="F63" s="246">
        <f>'Кон-ты'!$C$19*1+30/1440</f>
        <v>0.4375</v>
      </c>
      <c r="G63" s="247">
        <v>0.4375</v>
      </c>
      <c r="H63" s="248">
        <f t="shared" si="20"/>
        <v>0</v>
      </c>
      <c r="I63" s="249">
        <f>G63+'Кон-ты'!$C$15</f>
        <v>0.52083333333333337</v>
      </c>
      <c r="J63" s="247">
        <v>0.54236111111111118</v>
      </c>
      <c r="K63" s="250">
        <f t="shared" si="21"/>
        <v>2.1527777777777812E-2</v>
      </c>
      <c r="L63" s="246"/>
      <c r="M63" s="247"/>
      <c r="N63" s="248"/>
      <c r="O63" s="274">
        <v>1.7708333333333332E-3</v>
      </c>
      <c r="P63" s="275">
        <v>1.7013888888888888E-3</v>
      </c>
      <c r="Q63" s="276" t="s">
        <v>892</v>
      </c>
      <c r="R63" s="282"/>
      <c r="S63" s="283"/>
      <c r="T63" s="284"/>
      <c r="U63" s="28">
        <f t="shared" si="22"/>
        <v>2.1527777777777812E-2</v>
      </c>
      <c r="V63" s="1">
        <f t="shared" si="23"/>
        <v>1.173611111111111E-2</v>
      </c>
      <c r="W63" s="29"/>
      <c r="X63" s="10">
        <f t="shared" si="24"/>
        <v>3.3263888888888926E-2</v>
      </c>
      <c r="Y63" s="228">
        <v>9</v>
      </c>
      <c r="Z63" s="231">
        <f>LOOKUP(Y63,{1,2,3,4,5,6,7,8,9,10,11,12,13,14,15,16,17,18,19,20,21},{25,22,20,18,16,15,14,13,12,11,10,9,8,7,6,5,4,3,2,1,0})</f>
        <v>12</v>
      </c>
    </row>
    <row r="64" spans="1:26" x14ac:dyDescent="0.25">
      <c r="A64" s="228">
        <v>10</v>
      </c>
      <c r="B64" s="220">
        <v>205</v>
      </c>
      <c r="C64" s="22" t="str">
        <f>VLOOKUP($B64,Спорт!$A:$J,2,FALSE)</f>
        <v>Тимофеев Алексей</v>
      </c>
      <c r="D64" s="168" t="str">
        <f>VLOOKUP($B64,Спорт!$A:$J,5,FALSE)</f>
        <v>КТМ</v>
      </c>
      <c r="E64" s="225" t="s">
        <v>33</v>
      </c>
      <c r="F64" s="246">
        <f>'Кон-ты'!$C$19*1+31/1440</f>
        <v>0.43819444444444444</v>
      </c>
      <c r="G64" s="247">
        <v>0.4381944444444445</v>
      </c>
      <c r="H64" s="248">
        <f t="shared" si="20"/>
        <v>0</v>
      </c>
      <c r="I64" s="249">
        <f>G64+'Кон-ты'!$C$15</f>
        <v>0.52152777777777781</v>
      </c>
      <c r="J64" s="247">
        <v>0.55763888888888891</v>
      </c>
      <c r="K64" s="250">
        <f t="shared" si="21"/>
        <v>3.6111111111111094E-2</v>
      </c>
      <c r="L64" s="246"/>
      <c r="M64" s="247"/>
      <c r="N64" s="248"/>
      <c r="O64" s="274">
        <v>1.5625000000000001E-3</v>
      </c>
      <c r="P64" s="275">
        <v>2.8124999999999999E-3</v>
      </c>
      <c r="Q64" s="276" t="s">
        <v>893</v>
      </c>
      <c r="R64" s="282"/>
      <c r="S64" s="283"/>
      <c r="T64" s="284"/>
      <c r="U64" s="28">
        <f t="shared" si="22"/>
        <v>3.6111111111111094E-2</v>
      </c>
      <c r="V64" s="1">
        <f t="shared" si="23"/>
        <v>1.6805555555555556E-2</v>
      </c>
      <c r="W64" s="29"/>
      <c r="X64" s="10">
        <f t="shared" si="24"/>
        <v>5.2916666666666654E-2</v>
      </c>
      <c r="Y64" s="228">
        <v>10</v>
      </c>
      <c r="Z64" s="231">
        <f>LOOKUP(Y64,{1,2,3,4,5,6,7,8,9,10,11,12,13,14,15,16,17,18,19,20,21},{25,22,20,18,16,15,14,13,12,11,10,9,8,7,6,5,4,3,2,1,0})</f>
        <v>11</v>
      </c>
    </row>
    <row r="65" spans="1:26" x14ac:dyDescent="0.25">
      <c r="A65" s="228">
        <v>11</v>
      </c>
      <c r="B65" s="220">
        <v>221</v>
      </c>
      <c r="C65" s="22" t="str">
        <f>VLOOKUP($B65,Спорт!$A:$J,2,FALSE)</f>
        <v>Новомлинов Олег</v>
      </c>
      <c r="D65" s="168" t="str">
        <f>VLOOKUP($B65,Спорт!$A:$J,5,FALSE)</f>
        <v>КТМ</v>
      </c>
      <c r="E65" s="225" t="s">
        <v>33</v>
      </c>
      <c r="F65" s="246">
        <f>'Кон-ты'!$C$19*1+32/1440</f>
        <v>0.43888888888888888</v>
      </c>
      <c r="G65" s="247">
        <v>0.43888888888888888</v>
      </c>
      <c r="H65" s="248">
        <f t="shared" si="20"/>
        <v>0</v>
      </c>
      <c r="I65" s="249">
        <f>G65+'Кон-ты'!$C$15</f>
        <v>0.52222222222222225</v>
      </c>
      <c r="J65" s="247">
        <v>0.54861111111111105</v>
      </c>
      <c r="K65" s="250">
        <f t="shared" si="21"/>
        <v>2.6388888888888795E-2</v>
      </c>
      <c r="L65" s="246"/>
      <c r="M65" s="247"/>
      <c r="N65" s="248"/>
      <c r="O65" s="274">
        <v>1.3194444444444445E-3</v>
      </c>
      <c r="P65" s="275">
        <v>2.1122685185185185E-2</v>
      </c>
      <c r="Q65" s="276">
        <v>2.2048611111111113E-2</v>
      </c>
      <c r="R65" s="282"/>
      <c r="S65" s="283"/>
      <c r="T65" s="284"/>
      <c r="U65" s="28">
        <f t="shared" si="22"/>
        <v>2.6388888888888795E-2</v>
      </c>
      <c r="V65" s="1">
        <f t="shared" si="23"/>
        <v>4.449074074074074E-2</v>
      </c>
      <c r="W65" s="29"/>
      <c r="X65" s="10">
        <f t="shared" si="24"/>
        <v>7.0879629629629542E-2</v>
      </c>
      <c r="Y65" s="228">
        <v>11</v>
      </c>
      <c r="Z65" s="231">
        <f>LOOKUP(Y65,{1,2,3,4,5,6,7,8,9,10,11,12,13,14,15,16,17,18,19,20,21},{25,22,20,18,16,15,14,13,12,11,10,9,8,7,6,5,4,3,2,1,0})</f>
        <v>10</v>
      </c>
    </row>
    <row r="66" spans="1:26" x14ac:dyDescent="0.25">
      <c r="A66" s="228">
        <v>12</v>
      </c>
      <c r="B66" s="220">
        <v>7</v>
      </c>
      <c r="C66" s="22" t="str">
        <f>VLOOKUP($B66,Спорт!$A:$J,2,FALSE)</f>
        <v>Шевченко Михаил</v>
      </c>
      <c r="D66" s="168" t="str">
        <f>VLOOKUP($B66,Спорт!$A:$J,5,FALSE)</f>
        <v>WR</v>
      </c>
      <c r="E66" s="225" t="s">
        <v>33</v>
      </c>
      <c r="F66" s="246">
        <f>'Кон-ты'!$C$19*1+25/1440</f>
        <v>0.43402777777777779</v>
      </c>
      <c r="G66" s="247">
        <v>0.43402777777777773</v>
      </c>
      <c r="H66" s="248">
        <f t="shared" si="20"/>
        <v>0</v>
      </c>
      <c r="I66" s="249">
        <f>G66+'Кон-ты'!$C$15</f>
        <v>0.51736111111111105</v>
      </c>
      <c r="J66" s="247">
        <v>0.56597222222222221</v>
      </c>
      <c r="K66" s="270">
        <f t="shared" si="21"/>
        <v>4.861111111111116E-2</v>
      </c>
      <c r="L66" s="246"/>
      <c r="M66" s="247"/>
      <c r="N66" s="248"/>
      <c r="O66" s="274">
        <v>2.0486111111111113E-3</v>
      </c>
      <c r="P66" s="275">
        <v>1.5162037037037036E-3</v>
      </c>
      <c r="Q66" s="276" t="s">
        <v>888</v>
      </c>
      <c r="R66" s="282"/>
      <c r="S66" s="283"/>
      <c r="T66" s="284"/>
      <c r="U66" s="28"/>
      <c r="V66" s="1">
        <f t="shared" si="23"/>
        <v>1.4201388888888888E-2</v>
      </c>
      <c r="W66" s="29"/>
      <c r="X66" s="10"/>
      <c r="Y66" s="228" t="s">
        <v>576</v>
      </c>
      <c r="Z66" s="231"/>
    </row>
    <row r="67" spans="1:26" x14ac:dyDescent="0.25">
      <c r="A67" s="228">
        <v>13</v>
      </c>
      <c r="B67" s="220">
        <v>70</v>
      </c>
      <c r="C67" s="22" t="str">
        <f>VLOOKUP($B67,Спорт!$A:$J,2,FALSE)</f>
        <v>Поречный Дмитрий</v>
      </c>
      <c r="D67" s="168" t="str">
        <f>VLOOKUP($B67,Спорт!$A:$J,5,FALSE)</f>
        <v>КТМ</v>
      </c>
      <c r="E67" s="225" t="s">
        <v>33</v>
      </c>
      <c r="F67" s="246">
        <f>'Кон-ты'!$C$19*1+27/1440</f>
        <v>0.43541666666666667</v>
      </c>
      <c r="G67" s="247">
        <v>0.43541666666666662</v>
      </c>
      <c r="H67" s="248">
        <f t="shared" si="20"/>
        <v>0</v>
      </c>
      <c r="I67" s="249">
        <f>G67+'Кон-ты'!$C$15</f>
        <v>0.51874999999999993</v>
      </c>
      <c r="J67" s="247">
        <v>0.57291666666666663</v>
      </c>
      <c r="K67" s="270">
        <f t="shared" si="21"/>
        <v>5.4166666666666696E-2</v>
      </c>
      <c r="L67" s="246"/>
      <c r="M67" s="247"/>
      <c r="N67" s="248"/>
      <c r="O67" s="274">
        <v>2.6157407407407405E-3</v>
      </c>
      <c r="P67" s="275"/>
      <c r="Q67" s="276"/>
      <c r="R67" s="282"/>
      <c r="S67" s="283"/>
      <c r="T67" s="284"/>
      <c r="U67" s="28"/>
      <c r="V67" s="1">
        <f t="shared" si="23"/>
        <v>2.6157407407407405E-3</v>
      </c>
      <c r="W67" s="29"/>
      <c r="X67" s="10"/>
      <c r="Y67" s="228" t="s">
        <v>576</v>
      </c>
      <c r="Z67" s="231"/>
    </row>
    <row r="68" spans="1:26" x14ac:dyDescent="0.25">
      <c r="A68" s="228">
        <v>14</v>
      </c>
      <c r="B68" s="220">
        <v>901</v>
      </c>
      <c r="C68" s="22" t="str">
        <f>VLOOKUP($B68,Спорт!$A:$J,2,FALSE)</f>
        <v>Жмайлов Анатолий</v>
      </c>
      <c r="D68" s="168" t="str">
        <f>VLOOKUP($B68,Спорт!$A:$J,5,FALSE)</f>
        <v>КТМ</v>
      </c>
      <c r="E68" s="225" t="s">
        <v>33</v>
      </c>
      <c r="F68" s="246">
        <f>'Кон-ты'!$C$19*1+37/1440</f>
        <v>0.44236111111111115</v>
      </c>
      <c r="G68" s="247">
        <v>0.44236111111111115</v>
      </c>
      <c r="H68" s="248">
        <f t="shared" si="20"/>
        <v>0</v>
      </c>
      <c r="I68" s="249">
        <f>G68+'Кон-ты'!$C$15</f>
        <v>0.52569444444444446</v>
      </c>
      <c r="J68" s="247">
        <v>0.58194444444444449</v>
      </c>
      <c r="K68" s="270">
        <f t="shared" si="21"/>
        <v>5.6250000000000022E-2</v>
      </c>
      <c r="L68" s="246"/>
      <c r="M68" s="247"/>
      <c r="N68" s="248"/>
      <c r="O68" s="274">
        <v>1.5740740740740741E-3</v>
      </c>
      <c r="P68" s="275">
        <v>2.5115740740740741E-3</v>
      </c>
      <c r="Q68" s="276" t="s">
        <v>898</v>
      </c>
      <c r="R68" s="282"/>
      <c r="S68" s="283"/>
      <c r="T68" s="284"/>
      <c r="U68" s="28"/>
      <c r="V68" s="1">
        <f t="shared" si="23"/>
        <v>1.4317129629629631E-2</v>
      </c>
      <c r="W68" s="29"/>
      <c r="X68" s="10"/>
      <c r="Y68" s="228" t="s">
        <v>576</v>
      </c>
      <c r="Z68" s="231"/>
    </row>
    <row r="69" spans="1:26" x14ac:dyDescent="0.25">
      <c r="A69" s="228">
        <v>15</v>
      </c>
      <c r="B69" s="220">
        <v>102</v>
      </c>
      <c r="C69" s="22" t="str">
        <f>VLOOKUP($B69,Спорт!$A:$J,2,FALSE)</f>
        <v>Капырин Алексей</v>
      </c>
      <c r="D69" s="168" t="str">
        <f>VLOOKUP($B69,Спорт!$A:$J,5,FALSE)</f>
        <v>КТМ</v>
      </c>
      <c r="E69" s="225" t="s">
        <v>33</v>
      </c>
      <c r="F69" s="246">
        <f>'Кон-ты'!$C$19*1+27/1440</f>
        <v>0.43541666666666667</v>
      </c>
      <c r="G69" s="247">
        <v>0.43541666666666662</v>
      </c>
      <c r="H69" s="248">
        <f t="shared" si="20"/>
        <v>0</v>
      </c>
      <c r="I69" s="249">
        <f>G69+'Кон-ты'!$C$15</f>
        <v>0.51874999999999993</v>
      </c>
      <c r="J69" s="247" t="s">
        <v>576</v>
      </c>
      <c r="K69" s="250"/>
      <c r="L69" s="246"/>
      <c r="M69" s="247"/>
      <c r="N69" s="248"/>
      <c r="O69" s="274">
        <v>1.5277777777777779E-3</v>
      </c>
      <c r="P69" s="275"/>
      <c r="Q69" s="276"/>
      <c r="R69" s="282"/>
      <c r="S69" s="283"/>
      <c r="T69" s="284"/>
      <c r="U69" s="28"/>
      <c r="V69" s="1"/>
      <c r="W69" s="29"/>
      <c r="X69" s="10"/>
      <c r="Y69" s="228" t="s">
        <v>576</v>
      </c>
      <c r="Z69" s="231"/>
    </row>
    <row r="70" spans="1:26" x14ac:dyDescent="0.25">
      <c r="A70" s="228">
        <v>16</v>
      </c>
      <c r="B70" s="220">
        <v>104</v>
      </c>
      <c r="C70" s="22" t="str">
        <f>VLOOKUP($B70,Спорт!$A:$J,2,FALSE)</f>
        <v>Метелин Иван</v>
      </c>
      <c r="D70" s="168" t="str">
        <f>VLOOKUP($B70,Спорт!$A:$J,5,FALSE)</f>
        <v>КТМ</v>
      </c>
      <c r="E70" s="225" t="s">
        <v>33</v>
      </c>
      <c r="F70" s="246">
        <f>'Кон-ты'!$C$19*1+28/1440</f>
        <v>0.43611111111111112</v>
      </c>
      <c r="G70" s="247">
        <v>0.43611111111111112</v>
      </c>
      <c r="H70" s="248">
        <f t="shared" si="20"/>
        <v>0</v>
      </c>
      <c r="I70" s="249">
        <f>G70+'Кон-ты'!$C$15</f>
        <v>0.51944444444444449</v>
      </c>
      <c r="J70" s="247" t="s">
        <v>576</v>
      </c>
      <c r="K70" s="250"/>
      <c r="L70" s="246"/>
      <c r="M70" s="247"/>
      <c r="N70" s="248"/>
      <c r="O70" s="274">
        <v>1.8055555555555555E-3</v>
      </c>
      <c r="P70" s="275">
        <v>2.2685185185185187E-3</v>
      </c>
      <c r="Q70" s="276"/>
      <c r="R70" s="282"/>
      <c r="S70" s="283"/>
      <c r="T70" s="284"/>
      <c r="U70" s="28"/>
      <c r="V70" s="1"/>
      <c r="W70" s="29">
        <v>6.9444444444444447E-4</v>
      </c>
      <c r="X70" s="10"/>
      <c r="Y70" s="228" t="s">
        <v>576</v>
      </c>
      <c r="Z70" s="231"/>
    </row>
    <row r="71" spans="1:26" x14ac:dyDescent="0.25">
      <c r="A71" s="228">
        <v>17</v>
      </c>
      <c r="B71" s="220">
        <v>689</v>
      </c>
      <c r="C71" s="22" t="str">
        <f>VLOOKUP($B71,Спорт!$A:$J,2,FALSE)</f>
        <v>Кобзарь Александр</v>
      </c>
      <c r="D71" s="168" t="str">
        <f>VLOOKUP($B71,Спорт!$A:$J,5,FALSE)</f>
        <v>Kawasaki</v>
      </c>
      <c r="E71" s="225" t="s">
        <v>33</v>
      </c>
      <c r="F71" s="246">
        <f>'Кон-ты'!$C$19*1+35/1440</f>
        <v>0.44097222222222227</v>
      </c>
      <c r="G71" s="247">
        <v>0.44097222222222227</v>
      </c>
      <c r="H71" s="248">
        <f t="shared" si="20"/>
        <v>0</v>
      </c>
      <c r="I71" s="249">
        <f>G71+'Кон-ты'!$C$15</f>
        <v>0.52430555555555558</v>
      </c>
      <c r="J71" s="247" t="s">
        <v>576</v>
      </c>
      <c r="K71" s="250"/>
      <c r="L71" s="246"/>
      <c r="M71" s="247"/>
      <c r="N71" s="248"/>
      <c r="O71" s="274">
        <v>1.6203703703703703E-3</v>
      </c>
      <c r="P71" s="275"/>
      <c r="Q71" s="276"/>
      <c r="R71" s="282"/>
      <c r="S71" s="283"/>
      <c r="T71" s="284"/>
      <c r="U71" s="28"/>
      <c r="V71" s="1"/>
      <c r="W71" s="29"/>
      <c r="X71" s="10"/>
      <c r="Y71" s="228" t="s">
        <v>576</v>
      </c>
      <c r="Z71" s="231"/>
    </row>
    <row r="72" spans="1:26" x14ac:dyDescent="0.25">
      <c r="F72" s="34"/>
      <c r="G72" s="34"/>
      <c r="H72" s="34"/>
      <c r="I72" s="34"/>
      <c r="J72" s="34"/>
      <c r="K72" s="34"/>
      <c r="L72" s="34"/>
      <c r="M72" s="34"/>
      <c r="N72" s="34"/>
      <c r="O72" s="34"/>
      <c r="R72" s="34"/>
    </row>
    <row r="73" spans="1:26" x14ac:dyDescent="0.25">
      <c r="F73" s="34"/>
      <c r="G73" s="34"/>
      <c r="H73" s="34"/>
      <c r="I73" s="34"/>
      <c r="J73" s="34"/>
      <c r="K73" s="34"/>
      <c r="L73" s="34"/>
      <c r="M73" s="34"/>
      <c r="N73" s="34"/>
      <c r="O73" s="34"/>
      <c r="R73" s="34"/>
    </row>
    <row r="74" spans="1:26" x14ac:dyDescent="0.25">
      <c r="F74" s="34"/>
      <c r="G74" s="34"/>
      <c r="H74" s="34"/>
      <c r="I74" s="34"/>
      <c r="J74" s="34"/>
      <c r="K74" s="34"/>
      <c r="L74" s="34"/>
      <c r="M74" s="34"/>
      <c r="N74" s="34"/>
      <c r="O74" s="34"/>
      <c r="R74" s="34"/>
    </row>
    <row r="75" spans="1:26" x14ac:dyDescent="0.25">
      <c r="F75" s="34"/>
      <c r="G75" s="34"/>
      <c r="H75" s="34"/>
      <c r="I75" s="34"/>
      <c r="J75" s="34"/>
      <c r="K75" s="34"/>
      <c r="L75" s="34"/>
      <c r="M75" s="34"/>
      <c r="N75" s="34"/>
      <c r="O75" s="34"/>
      <c r="R75" s="34"/>
    </row>
    <row r="76" spans="1:26" x14ac:dyDescent="0.25">
      <c r="F76" s="34"/>
      <c r="G76" s="34"/>
      <c r="H76" s="34"/>
      <c r="I76" s="34"/>
      <c r="J76" s="34"/>
      <c r="K76" s="34"/>
      <c r="L76" s="34"/>
      <c r="M76" s="34"/>
      <c r="N76" s="34"/>
      <c r="O76" s="34"/>
      <c r="R76" s="34"/>
    </row>
    <row r="77" spans="1:26" x14ac:dyDescent="0.25">
      <c r="F77" s="34"/>
      <c r="G77" s="34"/>
      <c r="H77" s="34"/>
      <c r="I77" s="34"/>
      <c r="J77" s="34"/>
      <c r="K77" s="34"/>
      <c r="L77" s="34"/>
      <c r="M77" s="34"/>
      <c r="N77" s="34"/>
      <c r="O77" s="34"/>
      <c r="R77" s="34"/>
    </row>
    <row r="78" spans="1:26" x14ac:dyDescent="0.25">
      <c r="F78" s="34"/>
      <c r="G78" s="34"/>
      <c r="H78" s="34"/>
      <c r="I78" s="34"/>
      <c r="J78" s="34"/>
      <c r="K78" s="34"/>
      <c r="L78" s="34"/>
      <c r="M78" s="34"/>
      <c r="N78" s="34"/>
      <c r="O78" s="34"/>
      <c r="R78" s="34"/>
    </row>
    <row r="79" spans="1:26" x14ac:dyDescent="0.25">
      <c r="F79" s="34"/>
      <c r="G79" s="34"/>
      <c r="H79" s="34"/>
      <c r="I79" s="34"/>
      <c r="J79" s="34"/>
      <c r="K79" s="34"/>
      <c r="L79" s="34"/>
      <c r="M79" s="34"/>
      <c r="N79" s="34"/>
      <c r="O79" s="34"/>
      <c r="R79" s="34"/>
    </row>
    <row r="80" spans="1:26" x14ac:dyDescent="0.25">
      <c r="F80" s="34"/>
      <c r="G80" s="34"/>
      <c r="H80" s="34"/>
      <c r="I80" s="34"/>
      <c r="J80" s="34"/>
      <c r="K80" s="34"/>
      <c r="L80" s="34"/>
      <c r="M80" s="34"/>
      <c r="N80" s="34"/>
      <c r="O80" s="34"/>
      <c r="R80" s="34"/>
    </row>
    <row r="81" spans="6:18" x14ac:dyDescent="0.25">
      <c r="F81" s="34"/>
      <c r="G81" s="34"/>
      <c r="H81" s="34"/>
      <c r="I81" s="34"/>
      <c r="J81" s="34"/>
      <c r="K81" s="34"/>
      <c r="L81" s="34"/>
      <c r="M81" s="34"/>
      <c r="N81" s="34"/>
      <c r="O81" s="34"/>
      <c r="R81" s="34"/>
    </row>
    <row r="82" spans="6:18" x14ac:dyDescent="0.25">
      <c r="F82" s="34"/>
      <c r="G82" s="34"/>
      <c r="H82" s="34"/>
      <c r="I82" s="34"/>
      <c r="J82" s="34"/>
      <c r="K82" s="34"/>
      <c r="L82" s="34"/>
      <c r="M82" s="34"/>
      <c r="N82" s="34"/>
      <c r="O82" s="34"/>
      <c r="R82" s="34"/>
    </row>
    <row r="83" spans="6:18" x14ac:dyDescent="0.25">
      <c r="F83" s="34"/>
      <c r="G83" s="34"/>
      <c r="H83" s="34"/>
      <c r="I83" s="34"/>
      <c r="J83" s="34"/>
      <c r="K83" s="34"/>
      <c r="L83" s="34"/>
      <c r="M83" s="34"/>
      <c r="N83" s="34"/>
      <c r="O83" s="34"/>
      <c r="R83" s="34"/>
    </row>
    <row r="84" spans="6:18" x14ac:dyDescent="0.25">
      <c r="F84" s="34"/>
      <c r="G84" s="34"/>
      <c r="H84" s="34"/>
      <c r="I84" s="34"/>
      <c r="J84" s="34"/>
      <c r="K84" s="34"/>
      <c r="L84" s="34"/>
      <c r="M84" s="34"/>
      <c r="N84" s="34"/>
      <c r="O84" s="34"/>
      <c r="R84" s="34"/>
    </row>
    <row r="85" spans="6:18" x14ac:dyDescent="0.25">
      <c r="F85" s="34"/>
      <c r="G85" s="34"/>
      <c r="H85" s="34"/>
      <c r="I85" s="34"/>
      <c r="J85" s="34"/>
      <c r="K85" s="34"/>
      <c r="L85" s="34"/>
      <c r="M85" s="34"/>
      <c r="N85" s="34"/>
      <c r="O85" s="34"/>
      <c r="R85" s="34"/>
    </row>
    <row r="86" spans="6:18" x14ac:dyDescent="0.25">
      <c r="F86" s="34"/>
      <c r="G86" s="34"/>
      <c r="H86" s="34"/>
      <c r="I86" s="34"/>
      <c r="J86" s="34"/>
      <c r="K86" s="34"/>
      <c r="L86" s="34"/>
      <c r="M86" s="34"/>
      <c r="N86" s="34"/>
      <c r="O86" s="34"/>
      <c r="R86" s="34"/>
    </row>
    <row r="87" spans="6:18" x14ac:dyDescent="0.25">
      <c r="F87" s="34"/>
      <c r="G87" s="34"/>
      <c r="H87" s="34"/>
      <c r="I87" s="34"/>
      <c r="J87" s="34"/>
      <c r="K87" s="34"/>
      <c r="L87" s="34"/>
      <c r="M87" s="34"/>
      <c r="N87" s="34"/>
      <c r="O87" s="34"/>
      <c r="R87" s="34"/>
    </row>
    <row r="88" spans="6:18" x14ac:dyDescent="0.25">
      <c r="F88" s="34"/>
      <c r="G88" s="34"/>
      <c r="H88" s="34"/>
      <c r="I88" s="34"/>
      <c r="J88" s="34"/>
      <c r="K88" s="34"/>
      <c r="L88" s="34"/>
      <c r="M88" s="34"/>
      <c r="N88" s="34"/>
      <c r="O88" s="34"/>
      <c r="R88" s="34"/>
    </row>
    <row r="89" spans="6:18" x14ac:dyDescent="0.25">
      <c r="F89" s="34"/>
      <c r="G89" s="34"/>
      <c r="H89" s="34"/>
      <c r="I89" s="34"/>
      <c r="J89" s="34"/>
      <c r="K89" s="34"/>
      <c r="L89" s="34"/>
      <c r="M89" s="34"/>
      <c r="N89" s="34"/>
      <c r="O89" s="34"/>
      <c r="R89" s="34"/>
    </row>
    <row r="90" spans="6:18" x14ac:dyDescent="0.25">
      <c r="F90" s="34"/>
      <c r="G90" s="34"/>
      <c r="H90" s="34"/>
      <c r="I90" s="34"/>
      <c r="J90" s="34"/>
      <c r="K90" s="34"/>
      <c r="L90" s="34"/>
      <c r="M90" s="34"/>
      <c r="N90" s="34"/>
      <c r="O90" s="34"/>
      <c r="R90" s="34"/>
    </row>
    <row r="91" spans="6:18" x14ac:dyDescent="0.25">
      <c r="F91" s="34"/>
      <c r="G91" s="34"/>
      <c r="H91" s="34"/>
      <c r="I91" s="34"/>
      <c r="J91" s="34"/>
      <c r="K91" s="34"/>
      <c r="L91" s="34"/>
      <c r="M91" s="34"/>
      <c r="N91" s="34"/>
      <c r="O91" s="34"/>
      <c r="R91" s="34"/>
    </row>
    <row r="92" spans="6:18" x14ac:dyDescent="0.25">
      <c r="F92" s="34"/>
      <c r="G92" s="34"/>
      <c r="H92" s="34"/>
      <c r="I92" s="34"/>
      <c r="J92" s="34"/>
      <c r="K92" s="34"/>
      <c r="L92" s="34"/>
      <c r="M92" s="34"/>
      <c r="N92" s="34"/>
      <c r="O92" s="34"/>
      <c r="R92" s="34"/>
    </row>
    <row r="93" spans="6:18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R93" s="34"/>
    </row>
    <row r="94" spans="6:18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R94" s="34"/>
    </row>
    <row r="95" spans="6:18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R95" s="34"/>
    </row>
    <row r="96" spans="6:18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</row>
    <row r="129" spans="6:14" x14ac:dyDescent="0.25">
      <c r="F129" s="34"/>
      <c r="G129" s="34"/>
      <c r="H129" s="34"/>
      <c r="I129" s="34"/>
      <c r="J129" s="34"/>
      <c r="K129" s="34"/>
      <c r="L129" s="34"/>
      <c r="M129" s="34"/>
      <c r="N129" s="34"/>
    </row>
    <row r="130" spans="6:14" x14ac:dyDescent="0.25">
      <c r="F130" s="34"/>
      <c r="G130" s="34"/>
      <c r="H130" s="34"/>
      <c r="I130" s="34"/>
      <c r="J130" s="34"/>
      <c r="K130" s="34"/>
      <c r="L130" s="34"/>
      <c r="M130" s="34"/>
      <c r="N130" s="34"/>
    </row>
    <row r="131" spans="6:14" x14ac:dyDescent="0.25">
      <c r="F131" s="34"/>
      <c r="G131" s="34"/>
      <c r="H131" s="34"/>
      <c r="I131" s="34"/>
      <c r="J131" s="34"/>
      <c r="K131" s="34"/>
      <c r="L131" s="34"/>
      <c r="M131" s="34"/>
      <c r="N131" s="34"/>
    </row>
    <row r="132" spans="6:14" x14ac:dyDescent="0.25">
      <c r="F132" s="34"/>
      <c r="G132" s="34"/>
      <c r="H132" s="34"/>
      <c r="I132" s="34"/>
      <c r="J132" s="34"/>
      <c r="K132" s="34"/>
      <c r="L132" s="34"/>
      <c r="M132" s="34"/>
      <c r="N132" s="34"/>
    </row>
    <row r="133" spans="6:14" x14ac:dyDescent="0.25">
      <c r="F133" s="34"/>
      <c r="G133" s="34"/>
      <c r="H133" s="34"/>
      <c r="I133" s="34"/>
      <c r="J133" s="34"/>
      <c r="K133" s="34"/>
      <c r="L133" s="34"/>
      <c r="M133" s="34"/>
      <c r="N133" s="34"/>
    </row>
    <row r="134" spans="6:14" x14ac:dyDescent="0.25">
      <c r="F134" s="34"/>
      <c r="G134" s="34"/>
      <c r="H134" s="34"/>
      <c r="I134" s="34"/>
      <c r="J134" s="34"/>
      <c r="K134" s="34"/>
      <c r="L134" s="34"/>
      <c r="M134" s="34"/>
      <c r="N134" s="34"/>
    </row>
    <row r="135" spans="6:14" x14ac:dyDescent="0.25">
      <c r="F135" s="34"/>
      <c r="G135" s="34"/>
      <c r="H135" s="34"/>
      <c r="I135" s="34"/>
      <c r="J135" s="34"/>
      <c r="K135" s="34"/>
      <c r="L135" s="34"/>
      <c r="M135" s="34"/>
      <c r="N135" s="34"/>
    </row>
    <row r="136" spans="6:14" x14ac:dyDescent="0.25">
      <c r="F136" s="34"/>
      <c r="G136" s="34"/>
      <c r="H136" s="34"/>
      <c r="I136" s="34"/>
      <c r="J136" s="34"/>
      <c r="K136" s="34"/>
      <c r="L136" s="34"/>
      <c r="M136" s="34"/>
      <c r="N136" s="34"/>
    </row>
    <row r="137" spans="6:14" x14ac:dyDescent="0.25">
      <c r="F137" s="34"/>
      <c r="G137" s="34"/>
      <c r="H137" s="34"/>
      <c r="I137" s="34"/>
      <c r="J137" s="34"/>
      <c r="K137" s="34"/>
      <c r="L137" s="34"/>
      <c r="M137" s="34"/>
      <c r="N137" s="34"/>
    </row>
    <row r="138" spans="6:14" x14ac:dyDescent="0.25">
      <c r="F138" s="34"/>
      <c r="G138" s="34"/>
      <c r="H138" s="34"/>
      <c r="I138" s="34"/>
      <c r="J138" s="34"/>
      <c r="K138" s="34"/>
      <c r="L138" s="34"/>
      <c r="M138" s="34"/>
      <c r="N138" s="34"/>
    </row>
    <row r="139" spans="6:14" x14ac:dyDescent="0.25">
      <c r="F139" s="34"/>
      <c r="G139" s="34"/>
      <c r="H139" s="34"/>
      <c r="I139" s="34"/>
      <c r="J139" s="34"/>
      <c r="K139" s="34"/>
      <c r="L139" s="34"/>
      <c r="M139" s="34"/>
      <c r="N139" s="34"/>
    </row>
    <row r="140" spans="6:14" x14ac:dyDescent="0.25">
      <c r="F140" s="34"/>
      <c r="G140" s="34"/>
      <c r="H140" s="34"/>
      <c r="I140" s="34"/>
      <c r="J140" s="34"/>
      <c r="K140" s="34"/>
      <c r="L140" s="34"/>
      <c r="M140" s="34"/>
      <c r="N140" s="34"/>
    </row>
    <row r="141" spans="6:14" x14ac:dyDescent="0.25"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6:14" x14ac:dyDescent="0.25"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6:14" x14ac:dyDescent="0.25">
      <c r="F143" s="34"/>
      <c r="G143" s="34"/>
      <c r="H143" s="34"/>
      <c r="I143" s="34"/>
      <c r="J143" s="34"/>
      <c r="K143" s="34"/>
      <c r="L143" s="34"/>
      <c r="M143" s="34"/>
      <c r="N143" s="34"/>
    </row>
    <row r="144" spans="6:14" x14ac:dyDescent="0.25">
      <c r="F144" s="34"/>
      <c r="G144" s="34"/>
      <c r="H144" s="34"/>
      <c r="I144" s="34"/>
      <c r="J144" s="34"/>
      <c r="K144" s="34"/>
      <c r="L144" s="34"/>
      <c r="M144" s="34"/>
      <c r="N144" s="34"/>
    </row>
    <row r="145" spans="6:14" x14ac:dyDescent="0.25">
      <c r="F145" s="34"/>
      <c r="G145" s="34"/>
      <c r="H145" s="34"/>
      <c r="I145" s="34"/>
      <c r="J145" s="34"/>
      <c r="K145" s="34"/>
      <c r="L145" s="34"/>
      <c r="M145" s="34"/>
      <c r="N145" s="34"/>
    </row>
    <row r="146" spans="6:14" x14ac:dyDescent="0.25"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6:14" x14ac:dyDescent="0.25">
      <c r="F147" s="34"/>
      <c r="G147" s="34"/>
      <c r="H147" s="34"/>
      <c r="I147" s="34"/>
      <c r="J147" s="34"/>
      <c r="K147" s="34"/>
      <c r="L147" s="34"/>
      <c r="M147" s="34"/>
      <c r="N147" s="34"/>
    </row>
    <row r="148" spans="6:14" x14ac:dyDescent="0.25">
      <c r="F148" s="34"/>
      <c r="G148" s="34"/>
      <c r="H148" s="34"/>
      <c r="I148" s="34"/>
      <c r="J148" s="34"/>
      <c r="K148" s="34"/>
      <c r="L148" s="34"/>
      <c r="M148" s="34"/>
      <c r="N148" s="34"/>
    </row>
    <row r="149" spans="6:14" x14ac:dyDescent="0.25">
      <c r="F149" s="34"/>
      <c r="G149" s="34"/>
      <c r="H149" s="34"/>
      <c r="I149" s="34"/>
      <c r="J149" s="34"/>
      <c r="K149" s="34"/>
      <c r="L149" s="34"/>
      <c r="M149" s="34"/>
      <c r="N149" s="34"/>
    </row>
    <row r="150" spans="6:14" x14ac:dyDescent="0.25">
      <c r="F150" s="34"/>
      <c r="G150" s="34"/>
      <c r="H150" s="34"/>
      <c r="I150" s="34"/>
      <c r="J150" s="34"/>
      <c r="K150" s="34"/>
      <c r="L150" s="34"/>
      <c r="M150" s="34"/>
      <c r="N150" s="34"/>
    </row>
    <row r="151" spans="6:14" x14ac:dyDescent="0.25"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6:14" x14ac:dyDescent="0.25"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6:14" x14ac:dyDescent="0.25"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6:14" x14ac:dyDescent="0.25">
      <c r="F154" s="34"/>
      <c r="G154" s="34"/>
      <c r="H154" s="34"/>
      <c r="I154" s="34"/>
      <c r="J154" s="34"/>
      <c r="K154" s="34"/>
      <c r="L154" s="34"/>
      <c r="M154" s="34"/>
      <c r="N154" s="34"/>
    </row>
    <row r="155" spans="6:14" x14ac:dyDescent="0.25">
      <c r="F155" s="34"/>
      <c r="G155" s="34"/>
      <c r="H155" s="34"/>
      <c r="I155" s="34"/>
      <c r="J155" s="34"/>
      <c r="K155" s="34"/>
      <c r="L155" s="34"/>
      <c r="M155" s="34"/>
      <c r="N155" s="34"/>
    </row>
    <row r="156" spans="6:14" x14ac:dyDescent="0.25"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6:14" x14ac:dyDescent="0.25">
      <c r="F157" s="34"/>
      <c r="G157" s="34"/>
      <c r="H157" s="34"/>
      <c r="I157" s="34"/>
      <c r="J157" s="34"/>
      <c r="K157" s="34"/>
      <c r="L157" s="34"/>
      <c r="M157" s="34"/>
      <c r="N157" s="34"/>
    </row>
    <row r="158" spans="6:14" x14ac:dyDescent="0.25">
      <c r="F158" s="34"/>
      <c r="G158" s="34"/>
      <c r="H158" s="34"/>
      <c r="I158" s="34"/>
      <c r="J158" s="34"/>
      <c r="K158" s="34"/>
      <c r="L158" s="34"/>
      <c r="M158" s="34"/>
      <c r="N158" s="34"/>
    </row>
    <row r="159" spans="6:14" x14ac:dyDescent="0.25">
      <c r="F159" s="34"/>
      <c r="G159" s="34"/>
      <c r="H159" s="34"/>
      <c r="I159" s="34"/>
      <c r="J159" s="34"/>
      <c r="K159" s="34"/>
      <c r="L159" s="34"/>
      <c r="M159" s="34"/>
      <c r="N159" s="34"/>
    </row>
    <row r="160" spans="6:14" x14ac:dyDescent="0.25">
      <c r="F160" s="34"/>
      <c r="G160" s="34"/>
      <c r="H160" s="34"/>
      <c r="I160" s="34"/>
      <c r="J160" s="34"/>
      <c r="K160" s="34"/>
      <c r="L160" s="34"/>
      <c r="M160" s="34"/>
      <c r="N160" s="34"/>
    </row>
    <row r="161" spans="6:14" x14ac:dyDescent="0.25">
      <c r="F161" s="34"/>
      <c r="G161" s="34"/>
      <c r="H161" s="34"/>
      <c r="I161" s="34"/>
      <c r="J161" s="34"/>
      <c r="K161" s="34"/>
      <c r="L161" s="34"/>
      <c r="M161" s="34"/>
      <c r="N161" s="34"/>
    </row>
    <row r="162" spans="6:14" x14ac:dyDescent="0.25">
      <c r="F162" s="34"/>
      <c r="G162" s="34"/>
      <c r="H162" s="34"/>
      <c r="I162" s="34"/>
      <c r="J162" s="34"/>
      <c r="K162" s="34"/>
      <c r="L162" s="34"/>
      <c r="M162" s="34"/>
      <c r="N162" s="34"/>
    </row>
    <row r="163" spans="6:14" x14ac:dyDescent="0.25"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6:14" x14ac:dyDescent="0.25">
      <c r="F164" s="34"/>
      <c r="G164" s="34"/>
      <c r="H164" s="34"/>
      <c r="I164" s="34"/>
      <c r="J164" s="34"/>
      <c r="K164" s="34"/>
      <c r="L164" s="34"/>
      <c r="M164" s="34"/>
      <c r="N164" s="34"/>
    </row>
    <row r="165" spans="6:14" x14ac:dyDescent="0.25">
      <c r="F165" s="34"/>
      <c r="G165" s="34"/>
      <c r="H165" s="34"/>
      <c r="I165" s="34"/>
      <c r="J165" s="34"/>
      <c r="K165" s="34"/>
      <c r="L165" s="34"/>
      <c r="M165" s="34"/>
      <c r="N165" s="34"/>
    </row>
    <row r="166" spans="6:14" x14ac:dyDescent="0.25">
      <c r="F166" s="34"/>
      <c r="G166" s="34"/>
      <c r="H166" s="34"/>
      <c r="I166" s="34"/>
      <c r="J166" s="34"/>
      <c r="K166" s="34"/>
      <c r="L166" s="34"/>
      <c r="M166" s="34"/>
      <c r="N166" s="34"/>
    </row>
    <row r="167" spans="6:14" x14ac:dyDescent="0.25"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6:14" x14ac:dyDescent="0.25">
      <c r="F168" s="34"/>
      <c r="G168" s="34"/>
      <c r="H168" s="34"/>
      <c r="I168" s="34"/>
      <c r="J168" s="34"/>
      <c r="K168" s="34"/>
      <c r="L168" s="34"/>
      <c r="M168" s="34"/>
      <c r="N168" s="34"/>
    </row>
    <row r="169" spans="6:14" x14ac:dyDescent="0.25">
      <c r="F169" s="34"/>
      <c r="G169" s="34"/>
      <c r="H169" s="34"/>
      <c r="I169" s="34"/>
      <c r="J169" s="34"/>
      <c r="K169" s="34"/>
      <c r="L169" s="34"/>
      <c r="M169" s="34"/>
      <c r="N169" s="34"/>
    </row>
    <row r="170" spans="6:14" x14ac:dyDescent="0.25">
      <c r="F170" s="34"/>
      <c r="G170" s="34"/>
      <c r="H170" s="34"/>
      <c r="I170" s="34"/>
      <c r="J170" s="34"/>
      <c r="K170" s="34"/>
      <c r="L170" s="34"/>
      <c r="M170" s="34"/>
      <c r="N170" s="34"/>
    </row>
    <row r="171" spans="6:14" x14ac:dyDescent="0.25">
      <c r="F171" s="34"/>
      <c r="G171" s="34"/>
      <c r="H171" s="34"/>
      <c r="I171" s="34"/>
      <c r="J171" s="34"/>
      <c r="K171" s="34"/>
      <c r="L171" s="34"/>
      <c r="M171" s="34"/>
      <c r="N171" s="34"/>
    </row>
    <row r="172" spans="6:14" x14ac:dyDescent="0.25">
      <c r="F172" s="34"/>
      <c r="G172" s="34"/>
      <c r="H172" s="34"/>
      <c r="I172" s="34"/>
      <c r="J172" s="34"/>
      <c r="K172" s="34"/>
      <c r="L172" s="34"/>
      <c r="M172" s="34"/>
      <c r="N172" s="34"/>
    </row>
    <row r="173" spans="6:14" x14ac:dyDescent="0.25">
      <c r="F173" s="34"/>
      <c r="G173" s="34"/>
      <c r="H173" s="34"/>
      <c r="I173" s="34"/>
      <c r="J173" s="34"/>
      <c r="K173" s="34"/>
      <c r="L173" s="34"/>
      <c r="M173" s="34"/>
      <c r="N173" s="34"/>
    </row>
    <row r="174" spans="6:14" x14ac:dyDescent="0.25">
      <c r="F174" s="34"/>
      <c r="G174" s="34"/>
      <c r="H174" s="34"/>
      <c r="I174" s="34"/>
      <c r="J174" s="34"/>
      <c r="K174" s="34"/>
      <c r="L174" s="34"/>
      <c r="M174" s="34"/>
      <c r="N174" s="34"/>
    </row>
    <row r="175" spans="6:14" x14ac:dyDescent="0.25">
      <c r="F175" s="34"/>
      <c r="G175" s="34"/>
      <c r="H175" s="34"/>
      <c r="I175" s="34"/>
      <c r="J175" s="34"/>
      <c r="K175" s="34"/>
      <c r="L175" s="34"/>
      <c r="M175" s="34"/>
      <c r="N175" s="34"/>
    </row>
    <row r="176" spans="6:14" x14ac:dyDescent="0.25">
      <c r="F176" s="34"/>
      <c r="G176" s="34"/>
      <c r="H176" s="34"/>
      <c r="I176" s="34"/>
      <c r="J176" s="34"/>
      <c r="K176" s="34"/>
      <c r="L176" s="34"/>
      <c r="M176" s="34"/>
      <c r="N176" s="34"/>
    </row>
    <row r="177" spans="6:14" x14ac:dyDescent="0.25">
      <c r="F177" s="34"/>
      <c r="G177" s="34"/>
      <c r="H177" s="34"/>
      <c r="I177" s="34"/>
      <c r="J177" s="34"/>
      <c r="K177" s="34"/>
      <c r="L177" s="34"/>
      <c r="M177" s="34"/>
      <c r="N177" s="34"/>
    </row>
    <row r="178" spans="6:14" x14ac:dyDescent="0.25">
      <c r="F178" s="34"/>
      <c r="G178" s="34"/>
      <c r="H178" s="34"/>
      <c r="I178" s="34"/>
      <c r="J178" s="34"/>
      <c r="K178" s="34"/>
      <c r="L178" s="34"/>
      <c r="M178" s="34"/>
      <c r="N178" s="34"/>
    </row>
    <row r="179" spans="6:14" x14ac:dyDescent="0.25">
      <c r="F179" s="34"/>
      <c r="G179" s="34"/>
      <c r="H179" s="34"/>
      <c r="I179" s="34"/>
      <c r="J179" s="34"/>
      <c r="K179" s="34"/>
      <c r="L179" s="34"/>
      <c r="M179" s="34"/>
      <c r="N179" s="34"/>
    </row>
    <row r="180" spans="6:14" x14ac:dyDescent="0.25">
      <c r="F180" s="34"/>
      <c r="G180" s="34"/>
      <c r="H180" s="34"/>
      <c r="I180" s="34"/>
      <c r="J180" s="34"/>
      <c r="K180" s="34"/>
      <c r="L180" s="34"/>
      <c r="M180" s="34"/>
      <c r="N180" s="34"/>
    </row>
    <row r="181" spans="6:14" x14ac:dyDescent="0.25">
      <c r="F181" s="34"/>
      <c r="G181" s="34"/>
      <c r="H181" s="34"/>
      <c r="I181" s="34"/>
      <c r="J181" s="34"/>
      <c r="K181" s="34"/>
      <c r="L181" s="34"/>
      <c r="M181" s="34"/>
      <c r="N181" s="34"/>
    </row>
    <row r="182" spans="6:14" x14ac:dyDescent="0.25">
      <c r="F182" s="34"/>
      <c r="G182" s="34"/>
      <c r="H182" s="34"/>
      <c r="I182" s="34"/>
      <c r="J182" s="34"/>
      <c r="K182" s="34"/>
      <c r="L182" s="34"/>
      <c r="M182" s="34"/>
      <c r="N182" s="34"/>
    </row>
    <row r="183" spans="6:14" x14ac:dyDescent="0.25">
      <c r="F183" s="34"/>
      <c r="G183" s="34"/>
      <c r="H183" s="34"/>
      <c r="I183" s="34"/>
      <c r="J183" s="34"/>
      <c r="K183" s="34"/>
      <c r="L183" s="34"/>
      <c r="M183" s="34"/>
      <c r="N183" s="34"/>
    </row>
    <row r="184" spans="6:14" x14ac:dyDescent="0.25"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6:14" x14ac:dyDescent="0.25">
      <c r="F185" s="34"/>
      <c r="G185" s="34"/>
      <c r="H185" s="34"/>
      <c r="I185" s="34"/>
      <c r="J185" s="34"/>
      <c r="K185" s="34"/>
      <c r="L185" s="34"/>
      <c r="M185" s="34"/>
      <c r="N185" s="34"/>
    </row>
    <row r="186" spans="6:14" x14ac:dyDescent="0.25">
      <c r="F186" s="34"/>
      <c r="G186" s="34"/>
      <c r="H186" s="34"/>
      <c r="I186" s="34"/>
      <c r="J186" s="34"/>
      <c r="K186" s="34"/>
      <c r="L186" s="34"/>
      <c r="M186" s="34"/>
      <c r="N186" s="34"/>
    </row>
    <row r="187" spans="6:14" x14ac:dyDescent="0.25">
      <c r="F187" s="34"/>
      <c r="G187" s="34"/>
      <c r="H187" s="34"/>
      <c r="I187" s="34"/>
      <c r="J187" s="34"/>
      <c r="K187" s="34"/>
      <c r="L187" s="34"/>
      <c r="M187" s="34"/>
      <c r="N187" s="34"/>
    </row>
    <row r="188" spans="6:14" x14ac:dyDescent="0.25">
      <c r="F188" s="34"/>
      <c r="G188" s="34"/>
      <c r="H188" s="34"/>
      <c r="I188" s="34"/>
      <c r="J188" s="34"/>
      <c r="K188" s="34"/>
      <c r="L188" s="34"/>
      <c r="M188" s="34"/>
      <c r="N188" s="34"/>
    </row>
    <row r="189" spans="6:14" x14ac:dyDescent="0.25">
      <c r="F189" s="34"/>
      <c r="G189" s="34"/>
      <c r="H189" s="34"/>
      <c r="I189" s="34"/>
      <c r="J189" s="34"/>
      <c r="K189" s="34"/>
      <c r="L189" s="34"/>
      <c r="M189" s="34"/>
      <c r="N189" s="34"/>
    </row>
    <row r="190" spans="6:14" x14ac:dyDescent="0.25">
      <c r="F190" s="34"/>
      <c r="G190" s="34"/>
      <c r="H190" s="34"/>
      <c r="I190" s="34"/>
      <c r="J190" s="34"/>
      <c r="K190" s="34"/>
      <c r="L190" s="34"/>
      <c r="M190" s="34"/>
      <c r="N190" s="34"/>
    </row>
    <row r="191" spans="6:14" x14ac:dyDescent="0.25">
      <c r="F191" s="34"/>
      <c r="G191" s="34"/>
      <c r="H191" s="34"/>
      <c r="I191" s="34"/>
      <c r="J191" s="34"/>
      <c r="K191" s="34"/>
      <c r="L191" s="34"/>
      <c r="M191" s="34"/>
      <c r="N191" s="34"/>
    </row>
    <row r="192" spans="6:14" x14ac:dyDescent="0.25">
      <c r="F192" s="34"/>
      <c r="G192" s="34"/>
      <c r="H192" s="34"/>
      <c r="I192" s="34"/>
      <c r="J192" s="34"/>
      <c r="K192" s="34"/>
      <c r="L192" s="34"/>
      <c r="M192" s="34"/>
      <c r="N192" s="34"/>
    </row>
    <row r="193" spans="6:14" x14ac:dyDescent="0.25">
      <c r="F193" s="34"/>
      <c r="G193" s="34"/>
      <c r="H193" s="34"/>
      <c r="I193" s="34"/>
      <c r="J193" s="34"/>
      <c r="K193" s="34"/>
      <c r="L193" s="34"/>
      <c r="M193" s="34"/>
      <c r="N193" s="34"/>
    </row>
    <row r="194" spans="6:14" x14ac:dyDescent="0.25"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6:14" x14ac:dyDescent="0.25">
      <c r="F195" s="34"/>
      <c r="G195" s="34"/>
      <c r="H195" s="34"/>
      <c r="I195" s="34"/>
      <c r="J195" s="34"/>
      <c r="K195" s="34"/>
      <c r="L195" s="34"/>
      <c r="M195" s="34"/>
      <c r="N195" s="34"/>
    </row>
    <row r="196" spans="6:14" x14ac:dyDescent="0.25">
      <c r="F196" s="34"/>
      <c r="G196" s="34"/>
      <c r="H196" s="34"/>
      <c r="I196" s="34"/>
      <c r="J196" s="34"/>
      <c r="K196" s="34"/>
      <c r="L196" s="34"/>
      <c r="M196" s="34"/>
      <c r="N196" s="34"/>
    </row>
    <row r="197" spans="6:14" x14ac:dyDescent="0.25">
      <c r="F197" s="34"/>
      <c r="G197" s="34"/>
      <c r="H197" s="34"/>
      <c r="I197" s="34"/>
      <c r="J197" s="34"/>
      <c r="K197" s="34"/>
      <c r="L197" s="34"/>
      <c r="M197" s="34"/>
      <c r="N197" s="34"/>
    </row>
    <row r="198" spans="6:14" x14ac:dyDescent="0.25">
      <c r="F198" s="34"/>
      <c r="G198" s="34"/>
      <c r="H198" s="34"/>
      <c r="I198" s="34"/>
      <c r="J198" s="34"/>
      <c r="K198" s="34"/>
      <c r="L198" s="34"/>
      <c r="M198" s="34"/>
      <c r="N198" s="34"/>
    </row>
    <row r="199" spans="6:14" x14ac:dyDescent="0.25">
      <c r="F199" s="34"/>
      <c r="G199" s="34"/>
      <c r="H199" s="34"/>
      <c r="I199" s="34"/>
      <c r="J199" s="34"/>
      <c r="K199" s="34"/>
      <c r="L199" s="34"/>
      <c r="M199" s="34"/>
      <c r="N199" s="34"/>
    </row>
    <row r="200" spans="6:14" x14ac:dyDescent="0.25">
      <c r="F200" s="34"/>
      <c r="G200" s="34"/>
      <c r="H200" s="34"/>
      <c r="I200" s="34"/>
      <c r="J200" s="34"/>
      <c r="K200" s="34"/>
      <c r="L200" s="34"/>
      <c r="M200" s="34"/>
      <c r="N200" s="34"/>
    </row>
    <row r="201" spans="6:14" x14ac:dyDescent="0.25">
      <c r="F201" s="34"/>
      <c r="G201" s="34"/>
      <c r="H201" s="34"/>
      <c r="I201" s="34"/>
      <c r="J201" s="34"/>
      <c r="K201" s="34"/>
      <c r="L201" s="34"/>
      <c r="M201" s="34"/>
      <c r="N201" s="34"/>
    </row>
    <row r="202" spans="6:14" x14ac:dyDescent="0.25">
      <c r="F202" s="34"/>
      <c r="G202" s="34"/>
      <c r="H202" s="34"/>
      <c r="I202" s="34"/>
      <c r="J202" s="34"/>
      <c r="K202" s="34"/>
      <c r="L202" s="34"/>
      <c r="M202" s="34"/>
      <c r="N202" s="34"/>
    </row>
    <row r="203" spans="6:14" x14ac:dyDescent="0.25">
      <c r="F203" s="34"/>
      <c r="G203" s="34"/>
      <c r="H203" s="34"/>
      <c r="I203" s="34"/>
      <c r="J203" s="34"/>
      <c r="K203" s="34"/>
      <c r="L203" s="34"/>
      <c r="M203" s="34"/>
      <c r="N203" s="34"/>
    </row>
    <row r="204" spans="6:14" x14ac:dyDescent="0.25">
      <c r="F204" s="34"/>
      <c r="G204" s="34"/>
      <c r="H204" s="34"/>
      <c r="I204" s="34"/>
      <c r="J204" s="34"/>
      <c r="K204" s="34"/>
      <c r="L204" s="34"/>
      <c r="M204" s="34"/>
      <c r="N204" s="34"/>
    </row>
    <row r="205" spans="6:14" x14ac:dyDescent="0.25">
      <c r="F205" s="34"/>
      <c r="G205" s="34"/>
      <c r="H205" s="34"/>
      <c r="I205" s="34"/>
      <c r="J205" s="34"/>
      <c r="K205" s="34"/>
      <c r="L205" s="34"/>
      <c r="M205" s="34"/>
      <c r="N205" s="34"/>
    </row>
    <row r="206" spans="6:14" x14ac:dyDescent="0.25">
      <c r="F206" s="34"/>
      <c r="G206" s="34"/>
      <c r="H206" s="34"/>
      <c r="I206" s="34"/>
      <c r="J206" s="34"/>
      <c r="K206" s="34"/>
      <c r="L206" s="34"/>
      <c r="M206" s="34"/>
      <c r="N206" s="34"/>
    </row>
    <row r="207" spans="6:14" x14ac:dyDescent="0.25">
      <c r="F207" s="34"/>
      <c r="G207" s="34"/>
      <c r="H207" s="34"/>
      <c r="I207" s="34"/>
      <c r="J207" s="34"/>
      <c r="K207" s="34"/>
      <c r="L207" s="34"/>
      <c r="M207" s="34"/>
      <c r="N207" s="34"/>
    </row>
    <row r="208" spans="6:14" x14ac:dyDescent="0.25">
      <c r="F208" s="34"/>
      <c r="G208" s="34"/>
      <c r="H208" s="34"/>
      <c r="I208" s="34"/>
      <c r="J208" s="34"/>
      <c r="K208" s="34"/>
      <c r="L208" s="34"/>
      <c r="M208" s="34"/>
      <c r="N208" s="34"/>
    </row>
    <row r="209" spans="6:14" x14ac:dyDescent="0.25">
      <c r="F209" s="34"/>
      <c r="G209" s="34"/>
      <c r="H209" s="34"/>
      <c r="I209" s="34"/>
      <c r="J209" s="34"/>
      <c r="K209" s="34"/>
      <c r="L209" s="34"/>
      <c r="M209" s="34"/>
      <c r="N209" s="34"/>
    </row>
    <row r="210" spans="6:14" x14ac:dyDescent="0.25">
      <c r="F210" s="34"/>
      <c r="G210" s="34"/>
      <c r="H210" s="34"/>
      <c r="I210" s="34"/>
      <c r="J210" s="34"/>
      <c r="K210" s="34"/>
      <c r="L210" s="34"/>
      <c r="M210" s="34"/>
      <c r="N210" s="34"/>
    </row>
    <row r="211" spans="6:14" x14ac:dyDescent="0.25">
      <c r="F211" s="34"/>
      <c r="G211" s="34"/>
      <c r="H211" s="34"/>
      <c r="I211" s="34"/>
      <c r="J211" s="34"/>
      <c r="K211" s="34"/>
      <c r="L211" s="34"/>
      <c r="M211" s="34"/>
      <c r="N211" s="34"/>
    </row>
    <row r="212" spans="6:14" x14ac:dyDescent="0.25">
      <c r="F212" s="34"/>
      <c r="G212" s="34"/>
      <c r="H212" s="34"/>
      <c r="I212" s="34"/>
      <c r="J212" s="34"/>
      <c r="K212" s="34"/>
      <c r="L212" s="34"/>
      <c r="M212" s="34"/>
      <c r="N212" s="34"/>
    </row>
    <row r="213" spans="6:14" x14ac:dyDescent="0.25">
      <c r="F213" s="34"/>
      <c r="G213" s="34"/>
      <c r="H213" s="34"/>
      <c r="I213" s="34"/>
      <c r="J213" s="34"/>
      <c r="K213" s="34"/>
      <c r="L213" s="34"/>
      <c r="M213" s="34"/>
      <c r="N213" s="34"/>
    </row>
    <row r="214" spans="6:14" x14ac:dyDescent="0.25">
      <c r="F214" s="34"/>
      <c r="G214" s="34"/>
      <c r="H214" s="34"/>
      <c r="I214" s="34"/>
      <c r="J214" s="34"/>
      <c r="K214" s="34"/>
      <c r="L214" s="34"/>
      <c r="M214" s="34"/>
      <c r="N214" s="34"/>
    </row>
    <row r="215" spans="6:14" x14ac:dyDescent="0.25">
      <c r="F215" s="34"/>
      <c r="G215" s="34"/>
      <c r="H215" s="34"/>
      <c r="I215" s="34"/>
      <c r="J215" s="34"/>
      <c r="K215" s="34"/>
      <c r="L215" s="34"/>
      <c r="M215" s="34"/>
      <c r="N215" s="34"/>
    </row>
    <row r="216" spans="6:14" x14ac:dyDescent="0.25">
      <c r="F216" s="34"/>
      <c r="G216" s="34"/>
      <c r="H216" s="34"/>
      <c r="I216" s="34"/>
      <c r="J216" s="34"/>
      <c r="K216" s="34"/>
      <c r="L216" s="34"/>
      <c r="M216" s="34"/>
      <c r="N216" s="34"/>
    </row>
    <row r="217" spans="6:14" x14ac:dyDescent="0.25">
      <c r="F217" s="34"/>
      <c r="G217" s="34"/>
      <c r="H217" s="34"/>
      <c r="I217" s="34"/>
      <c r="J217" s="34"/>
      <c r="K217" s="34"/>
      <c r="L217" s="34"/>
      <c r="M217" s="34"/>
      <c r="N217" s="34"/>
    </row>
    <row r="218" spans="6:14" x14ac:dyDescent="0.25">
      <c r="F218" s="34"/>
      <c r="G218" s="34"/>
      <c r="H218" s="34"/>
      <c r="I218" s="34"/>
      <c r="J218" s="34"/>
      <c r="K218" s="34"/>
      <c r="L218" s="34"/>
      <c r="M218" s="34"/>
      <c r="N218" s="34"/>
    </row>
    <row r="219" spans="6:14" x14ac:dyDescent="0.25">
      <c r="F219" s="34"/>
      <c r="G219" s="34"/>
      <c r="H219" s="34"/>
      <c r="I219" s="34"/>
      <c r="J219" s="34"/>
      <c r="K219" s="34"/>
      <c r="L219" s="34"/>
      <c r="M219" s="34"/>
      <c r="N219" s="34"/>
    </row>
    <row r="220" spans="6:14" x14ac:dyDescent="0.25">
      <c r="F220" s="34"/>
      <c r="G220" s="34"/>
      <c r="H220" s="34"/>
      <c r="I220" s="34"/>
      <c r="J220" s="34"/>
      <c r="K220" s="34"/>
      <c r="L220" s="34"/>
      <c r="M220" s="34"/>
      <c r="N220" s="34"/>
    </row>
    <row r="221" spans="6:14" x14ac:dyDescent="0.25">
      <c r="F221" s="34"/>
      <c r="G221" s="34"/>
      <c r="H221" s="34"/>
      <c r="I221" s="34"/>
      <c r="J221" s="34"/>
      <c r="K221" s="34"/>
      <c r="L221" s="34"/>
      <c r="M221" s="34"/>
      <c r="N221" s="34"/>
    </row>
    <row r="222" spans="6:14" x14ac:dyDescent="0.25">
      <c r="F222" s="34"/>
      <c r="G222" s="34"/>
      <c r="H222" s="34"/>
      <c r="I222" s="34"/>
      <c r="J222" s="34"/>
      <c r="K222" s="34"/>
      <c r="L222" s="34"/>
      <c r="M222" s="34"/>
      <c r="N222" s="34"/>
    </row>
    <row r="223" spans="6:14" x14ac:dyDescent="0.25">
      <c r="F223" s="34"/>
      <c r="G223" s="34"/>
      <c r="H223" s="34"/>
      <c r="I223" s="34"/>
      <c r="J223" s="34"/>
      <c r="K223" s="34"/>
      <c r="L223" s="34"/>
      <c r="M223" s="34"/>
      <c r="N223" s="34"/>
    </row>
    <row r="224" spans="6:14" x14ac:dyDescent="0.25">
      <c r="F224" s="34"/>
      <c r="G224" s="34"/>
      <c r="H224" s="34"/>
      <c r="I224" s="34"/>
      <c r="J224" s="34"/>
      <c r="K224" s="34"/>
      <c r="L224" s="34"/>
      <c r="M224" s="34"/>
      <c r="N224" s="34"/>
    </row>
    <row r="225" spans="6:14" x14ac:dyDescent="0.25">
      <c r="F225" s="34"/>
      <c r="G225" s="34"/>
      <c r="H225" s="34"/>
      <c r="I225" s="34"/>
      <c r="J225" s="34"/>
      <c r="K225" s="34"/>
      <c r="L225" s="34"/>
      <c r="M225" s="34"/>
      <c r="N225" s="34"/>
    </row>
    <row r="226" spans="6:14" x14ac:dyDescent="0.25">
      <c r="F226" s="34"/>
      <c r="G226" s="34"/>
      <c r="H226" s="34"/>
      <c r="I226" s="34"/>
      <c r="J226" s="34"/>
      <c r="K226" s="34"/>
      <c r="L226" s="34"/>
      <c r="M226" s="34"/>
      <c r="N226" s="34"/>
    </row>
    <row r="227" spans="6:14" x14ac:dyDescent="0.25">
      <c r="F227" s="34"/>
      <c r="G227" s="34"/>
      <c r="H227" s="34"/>
      <c r="I227" s="34"/>
      <c r="J227" s="34"/>
      <c r="K227" s="34"/>
      <c r="L227" s="34"/>
      <c r="M227" s="34"/>
      <c r="N227" s="34"/>
    </row>
    <row r="228" spans="6:14" x14ac:dyDescent="0.25">
      <c r="F228" s="34"/>
      <c r="G228" s="34"/>
      <c r="H228" s="34"/>
      <c r="I228" s="34"/>
      <c r="J228" s="34"/>
      <c r="K228" s="34"/>
      <c r="L228" s="34"/>
      <c r="M228" s="34"/>
      <c r="N228" s="34"/>
    </row>
    <row r="229" spans="6:14" x14ac:dyDescent="0.25">
      <c r="F229" s="34"/>
      <c r="G229" s="34"/>
      <c r="H229" s="34"/>
      <c r="I229" s="34"/>
      <c r="J229" s="34"/>
      <c r="K229" s="34"/>
      <c r="L229" s="34"/>
      <c r="M229" s="34"/>
      <c r="N229" s="34"/>
    </row>
    <row r="230" spans="6:14" x14ac:dyDescent="0.25">
      <c r="F230" s="34"/>
      <c r="G230" s="34"/>
      <c r="H230" s="34"/>
      <c r="I230" s="34"/>
      <c r="J230" s="34"/>
      <c r="K230" s="34"/>
      <c r="L230" s="34"/>
      <c r="M230" s="34"/>
      <c r="N230" s="34"/>
    </row>
    <row r="231" spans="6:14" x14ac:dyDescent="0.25">
      <c r="F231" s="34"/>
      <c r="G231" s="34"/>
      <c r="H231" s="34"/>
      <c r="I231" s="34"/>
      <c r="J231" s="34"/>
      <c r="K231" s="34"/>
      <c r="L231" s="34"/>
      <c r="M231" s="34"/>
      <c r="N231" s="34"/>
    </row>
    <row r="232" spans="6:14" x14ac:dyDescent="0.25">
      <c r="F232" s="34"/>
      <c r="G232" s="34"/>
      <c r="H232" s="34"/>
      <c r="I232" s="34"/>
      <c r="J232" s="34"/>
      <c r="K232" s="34"/>
      <c r="L232" s="34"/>
      <c r="M232" s="34"/>
      <c r="N232" s="34"/>
    </row>
    <row r="233" spans="6:14" x14ac:dyDescent="0.25">
      <c r="F233" s="34"/>
      <c r="G233" s="34"/>
      <c r="H233" s="34"/>
      <c r="I233" s="34"/>
      <c r="J233" s="34"/>
      <c r="K233" s="34"/>
      <c r="L233" s="34"/>
      <c r="M233" s="34"/>
      <c r="N233" s="34"/>
    </row>
    <row r="234" spans="6:14" x14ac:dyDescent="0.25">
      <c r="F234" s="34"/>
      <c r="G234" s="34"/>
      <c r="H234" s="34"/>
      <c r="I234" s="34"/>
      <c r="J234" s="34"/>
      <c r="K234" s="34"/>
      <c r="L234" s="34"/>
      <c r="M234" s="34"/>
      <c r="N234" s="34"/>
    </row>
    <row r="235" spans="6:14" x14ac:dyDescent="0.25">
      <c r="F235" s="34"/>
      <c r="G235" s="34"/>
      <c r="H235" s="34"/>
      <c r="I235" s="34"/>
      <c r="J235" s="34"/>
      <c r="K235" s="34"/>
      <c r="L235" s="34"/>
      <c r="M235" s="34"/>
      <c r="N235" s="34"/>
    </row>
    <row r="236" spans="6:14" x14ac:dyDescent="0.25">
      <c r="F236" s="34"/>
      <c r="G236" s="34"/>
      <c r="H236" s="34"/>
      <c r="I236" s="34"/>
      <c r="J236" s="34"/>
      <c r="K236" s="34"/>
      <c r="L236" s="34"/>
      <c r="M236" s="34"/>
      <c r="N236" s="34"/>
    </row>
    <row r="237" spans="6:14" x14ac:dyDescent="0.25">
      <c r="F237" s="34"/>
      <c r="G237" s="34"/>
      <c r="H237" s="34"/>
      <c r="I237" s="34"/>
      <c r="J237" s="34"/>
      <c r="K237" s="34"/>
      <c r="L237" s="34"/>
      <c r="M237" s="34"/>
      <c r="N237" s="34"/>
    </row>
    <row r="238" spans="6:14" x14ac:dyDescent="0.25">
      <c r="F238" s="34"/>
      <c r="G238" s="34"/>
      <c r="H238" s="34"/>
      <c r="I238" s="34"/>
      <c r="J238" s="34"/>
      <c r="K238" s="34"/>
      <c r="L238" s="34"/>
      <c r="M238" s="34"/>
      <c r="N238" s="34"/>
    </row>
    <row r="239" spans="6:14" x14ac:dyDescent="0.25">
      <c r="F239" s="34"/>
      <c r="G239" s="34"/>
      <c r="H239" s="34"/>
      <c r="I239" s="34"/>
      <c r="J239" s="34"/>
      <c r="K239" s="34"/>
      <c r="L239" s="34"/>
      <c r="M239" s="34"/>
      <c r="N239" s="34"/>
    </row>
    <row r="240" spans="6:14" x14ac:dyDescent="0.25">
      <c r="F240" s="34"/>
      <c r="G240" s="34"/>
      <c r="H240" s="34"/>
      <c r="I240" s="34"/>
      <c r="J240" s="34"/>
      <c r="K240" s="34"/>
      <c r="L240" s="34"/>
      <c r="M240" s="34"/>
      <c r="N240" s="34"/>
    </row>
    <row r="241" spans="6:14" x14ac:dyDescent="0.25">
      <c r="F241" s="34"/>
      <c r="G241" s="34"/>
      <c r="H241" s="34"/>
      <c r="I241" s="34"/>
      <c r="J241" s="34"/>
      <c r="K241" s="34"/>
      <c r="L241" s="34"/>
      <c r="M241" s="34"/>
      <c r="N241" s="34"/>
    </row>
    <row r="242" spans="6:14" x14ac:dyDescent="0.25">
      <c r="F242" s="34"/>
      <c r="G242" s="34"/>
      <c r="H242" s="34"/>
      <c r="I242" s="34"/>
      <c r="J242" s="34"/>
      <c r="K242" s="34"/>
      <c r="L242" s="34"/>
      <c r="M242" s="34"/>
      <c r="N242" s="34"/>
    </row>
    <row r="243" spans="6:14" x14ac:dyDescent="0.25">
      <c r="F243" s="34"/>
      <c r="G243" s="34"/>
      <c r="H243" s="34"/>
      <c r="I243" s="34"/>
      <c r="J243" s="34"/>
      <c r="K243" s="34"/>
      <c r="L243" s="34"/>
      <c r="M243" s="34"/>
      <c r="N243" s="34"/>
    </row>
    <row r="244" spans="6:14" x14ac:dyDescent="0.25">
      <c r="F244" s="34"/>
      <c r="G244" s="34"/>
      <c r="H244" s="34"/>
      <c r="I244" s="34"/>
      <c r="J244" s="34"/>
      <c r="K244" s="34"/>
      <c r="L244" s="34"/>
      <c r="M244" s="34"/>
      <c r="N244" s="34"/>
    </row>
    <row r="245" spans="6:14" x14ac:dyDescent="0.25">
      <c r="F245" s="34"/>
      <c r="G245" s="34"/>
      <c r="H245" s="34"/>
      <c r="I245" s="34"/>
      <c r="J245" s="34"/>
      <c r="K245" s="34"/>
      <c r="L245" s="34"/>
      <c r="M245" s="34"/>
      <c r="N245" s="34"/>
    </row>
    <row r="246" spans="6:14" x14ac:dyDescent="0.25">
      <c r="F246" s="34"/>
      <c r="G246" s="34"/>
      <c r="H246" s="34"/>
      <c r="I246" s="34"/>
      <c r="J246" s="34"/>
      <c r="K246" s="34"/>
      <c r="L246" s="34"/>
      <c r="M246" s="34"/>
      <c r="N246" s="34"/>
    </row>
    <row r="247" spans="6:14" x14ac:dyDescent="0.25">
      <c r="F247" s="34"/>
      <c r="G247" s="34"/>
      <c r="H247" s="34"/>
      <c r="I247" s="34"/>
      <c r="J247" s="34"/>
      <c r="K247" s="34"/>
      <c r="L247" s="34"/>
      <c r="M247" s="34"/>
      <c r="N247" s="34"/>
    </row>
    <row r="248" spans="6:14" x14ac:dyDescent="0.25">
      <c r="F248" s="34"/>
      <c r="G248" s="34"/>
      <c r="H248" s="34"/>
      <c r="I248" s="34"/>
      <c r="J248" s="34"/>
      <c r="K248" s="34"/>
      <c r="L248" s="34"/>
      <c r="M248" s="34"/>
      <c r="N248" s="34"/>
    </row>
    <row r="249" spans="6:14" x14ac:dyDescent="0.25">
      <c r="F249" s="34"/>
      <c r="G249" s="34"/>
      <c r="H249" s="34"/>
      <c r="I249" s="34"/>
      <c r="J249" s="34"/>
      <c r="K249" s="34"/>
      <c r="L249" s="34"/>
      <c r="M249" s="34"/>
      <c r="N249" s="34"/>
    </row>
    <row r="250" spans="6:14" x14ac:dyDescent="0.25">
      <c r="F250" s="34"/>
      <c r="G250" s="34"/>
      <c r="H250" s="34"/>
      <c r="I250" s="34"/>
      <c r="J250" s="34"/>
      <c r="K250" s="34"/>
      <c r="L250" s="34"/>
      <c r="M250" s="34"/>
      <c r="N250" s="34"/>
    </row>
    <row r="251" spans="6:14" x14ac:dyDescent="0.25">
      <c r="F251" s="34"/>
      <c r="G251" s="34"/>
      <c r="H251" s="34"/>
      <c r="I251" s="34"/>
      <c r="J251" s="34"/>
      <c r="K251" s="34"/>
      <c r="L251" s="34"/>
      <c r="M251" s="34"/>
      <c r="N251" s="34"/>
    </row>
    <row r="252" spans="6:14" x14ac:dyDescent="0.25">
      <c r="F252" s="34"/>
      <c r="G252" s="34"/>
      <c r="H252" s="34"/>
      <c r="I252" s="34"/>
      <c r="J252" s="34"/>
      <c r="K252" s="34"/>
      <c r="L252" s="34"/>
      <c r="M252" s="34"/>
      <c r="N252" s="34"/>
    </row>
    <row r="253" spans="6:14" x14ac:dyDescent="0.25">
      <c r="F253" s="34"/>
      <c r="G253" s="34"/>
      <c r="H253" s="34"/>
      <c r="I253" s="34"/>
      <c r="J253" s="34"/>
      <c r="K253" s="34"/>
      <c r="L253" s="34"/>
      <c r="M253" s="34"/>
      <c r="N253" s="34"/>
    </row>
    <row r="254" spans="6:14" x14ac:dyDescent="0.25">
      <c r="F254" s="34"/>
      <c r="G254" s="34"/>
      <c r="H254" s="34"/>
      <c r="I254" s="34"/>
      <c r="J254" s="34"/>
      <c r="K254" s="34"/>
      <c r="L254" s="34"/>
      <c r="M254" s="34"/>
      <c r="N254" s="34"/>
    </row>
    <row r="255" spans="6:14" x14ac:dyDescent="0.25">
      <c r="F255" s="34"/>
      <c r="G255" s="34"/>
      <c r="H255" s="34"/>
      <c r="I255" s="34"/>
      <c r="J255" s="34"/>
      <c r="K255" s="34"/>
      <c r="L255" s="34"/>
      <c r="M255" s="34"/>
      <c r="N255" s="34"/>
    </row>
    <row r="256" spans="6:14" x14ac:dyDescent="0.25">
      <c r="F256" s="34"/>
      <c r="G256" s="34"/>
      <c r="H256" s="34"/>
      <c r="I256" s="34"/>
      <c r="J256" s="34"/>
      <c r="K256" s="34"/>
      <c r="L256" s="34"/>
      <c r="M256" s="34"/>
      <c r="N256" s="34"/>
    </row>
    <row r="257" spans="6:14" x14ac:dyDescent="0.25">
      <c r="F257" s="34"/>
      <c r="G257" s="34"/>
      <c r="H257" s="34"/>
      <c r="I257" s="34"/>
      <c r="J257" s="34"/>
      <c r="K257" s="34"/>
      <c r="L257" s="34"/>
      <c r="M257" s="34"/>
      <c r="N257" s="34"/>
    </row>
    <row r="258" spans="6:14" x14ac:dyDescent="0.25">
      <c r="F258" s="34"/>
      <c r="G258" s="34"/>
      <c r="H258" s="34"/>
      <c r="I258" s="34"/>
      <c r="J258" s="34"/>
      <c r="K258" s="34"/>
      <c r="L258" s="34"/>
      <c r="M258" s="34"/>
      <c r="N258" s="34"/>
    </row>
    <row r="259" spans="6:14" x14ac:dyDescent="0.25">
      <c r="F259" s="34"/>
      <c r="G259" s="34"/>
      <c r="H259" s="34"/>
      <c r="I259" s="34"/>
      <c r="J259" s="34"/>
      <c r="K259" s="34"/>
      <c r="L259" s="34"/>
      <c r="M259" s="34"/>
      <c r="N259" s="34"/>
    </row>
    <row r="260" spans="6:14" x14ac:dyDescent="0.25">
      <c r="F260" s="34"/>
      <c r="G260" s="34"/>
      <c r="H260" s="34"/>
      <c r="I260" s="34"/>
      <c r="J260" s="34"/>
      <c r="K260" s="34"/>
      <c r="L260" s="34"/>
      <c r="M260" s="34"/>
      <c r="N260" s="34"/>
    </row>
    <row r="261" spans="6:14" x14ac:dyDescent="0.25">
      <c r="F261" s="34"/>
      <c r="G261" s="34"/>
      <c r="H261" s="34"/>
      <c r="I261" s="34"/>
      <c r="J261" s="34"/>
      <c r="K261" s="34"/>
      <c r="L261" s="34"/>
      <c r="M261" s="34"/>
      <c r="N261" s="34"/>
    </row>
    <row r="262" spans="6:14" x14ac:dyDescent="0.25"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6:14" x14ac:dyDescent="0.25">
      <c r="F263" s="34"/>
      <c r="G263" s="34"/>
      <c r="H263" s="34"/>
      <c r="I263" s="34"/>
      <c r="J263" s="34"/>
      <c r="K263" s="34"/>
      <c r="L263" s="34"/>
      <c r="M263" s="34"/>
      <c r="N263" s="34"/>
    </row>
    <row r="264" spans="6:14" x14ac:dyDescent="0.25">
      <c r="F264" s="34"/>
      <c r="G264" s="34"/>
      <c r="H264" s="34"/>
      <c r="I264" s="34"/>
      <c r="J264" s="34"/>
      <c r="K264" s="34"/>
      <c r="L264" s="34"/>
      <c r="M264" s="34"/>
      <c r="N264" s="34"/>
    </row>
    <row r="265" spans="6:14" x14ac:dyDescent="0.25">
      <c r="F265" s="34"/>
      <c r="G265" s="34"/>
      <c r="H265" s="34"/>
      <c r="I265" s="34"/>
      <c r="J265" s="34"/>
      <c r="K265" s="34"/>
      <c r="L265" s="34"/>
      <c r="M265" s="34"/>
      <c r="N265" s="34"/>
    </row>
    <row r="266" spans="6:14" x14ac:dyDescent="0.25">
      <c r="F266" s="34"/>
      <c r="G266" s="34"/>
      <c r="H266" s="34"/>
      <c r="I266" s="34"/>
      <c r="J266" s="34"/>
      <c r="K266" s="34"/>
      <c r="L266" s="34"/>
      <c r="M266" s="34"/>
      <c r="N266" s="34"/>
    </row>
    <row r="267" spans="6:14" x14ac:dyDescent="0.25">
      <c r="F267" s="34"/>
      <c r="G267" s="34"/>
      <c r="H267" s="34"/>
      <c r="I267" s="34"/>
      <c r="J267" s="34"/>
      <c r="K267" s="34"/>
      <c r="L267" s="34"/>
      <c r="M267" s="34"/>
      <c r="N267" s="34"/>
    </row>
    <row r="268" spans="6:14" x14ac:dyDescent="0.25">
      <c r="F268" s="34"/>
      <c r="G268" s="34"/>
      <c r="H268" s="34"/>
      <c r="I268" s="34"/>
      <c r="J268" s="34"/>
      <c r="K268" s="34"/>
      <c r="L268" s="34"/>
      <c r="M268" s="34"/>
      <c r="N268" s="34"/>
    </row>
    <row r="269" spans="6:14" x14ac:dyDescent="0.25">
      <c r="F269" s="34"/>
      <c r="G269" s="34"/>
      <c r="H269" s="34"/>
      <c r="I269" s="34"/>
      <c r="J269" s="34"/>
      <c r="K269" s="34"/>
      <c r="L269" s="34"/>
      <c r="M269" s="34"/>
      <c r="N269" s="34"/>
    </row>
    <row r="270" spans="6:14" x14ac:dyDescent="0.25">
      <c r="F270" s="34"/>
      <c r="G270" s="34"/>
      <c r="H270" s="34"/>
      <c r="I270" s="34"/>
      <c r="J270" s="34"/>
      <c r="K270" s="34"/>
      <c r="L270" s="34"/>
      <c r="M270" s="34"/>
      <c r="N270" s="34"/>
    </row>
    <row r="271" spans="6:14" x14ac:dyDescent="0.25">
      <c r="F271" s="34"/>
      <c r="G271" s="34"/>
      <c r="H271" s="34"/>
      <c r="I271" s="34"/>
      <c r="J271" s="34"/>
      <c r="K271" s="34"/>
      <c r="L271" s="34"/>
      <c r="M271" s="34"/>
      <c r="N271" s="34"/>
    </row>
    <row r="272" spans="6:14" x14ac:dyDescent="0.25">
      <c r="F272" s="34"/>
      <c r="G272" s="34"/>
      <c r="H272" s="34"/>
      <c r="I272" s="34"/>
      <c r="J272" s="34"/>
      <c r="K272" s="34"/>
      <c r="L272" s="34"/>
      <c r="M272" s="34"/>
      <c r="N272" s="34"/>
    </row>
    <row r="273" spans="6:14" x14ac:dyDescent="0.25">
      <c r="F273" s="34"/>
      <c r="G273" s="34"/>
      <c r="H273" s="34"/>
      <c r="I273" s="34"/>
      <c r="J273" s="34"/>
      <c r="K273" s="34"/>
      <c r="L273" s="34"/>
      <c r="M273" s="34"/>
      <c r="N273" s="34"/>
    </row>
    <row r="274" spans="6:14" x14ac:dyDescent="0.25">
      <c r="F274" s="34"/>
      <c r="G274" s="34"/>
      <c r="H274" s="34"/>
      <c r="I274" s="34"/>
      <c r="J274" s="34"/>
      <c r="K274" s="34"/>
      <c r="L274" s="34"/>
      <c r="M274" s="34"/>
      <c r="N274" s="34"/>
    </row>
    <row r="275" spans="6:14" x14ac:dyDescent="0.25">
      <c r="F275" s="34"/>
      <c r="G275" s="34"/>
      <c r="H275" s="34"/>
      <c r="I275" s="34"/>
      <c r="J275" s="34"/>
      <c r="K275" s="34"/>
      <c r="L275" s="34"/>
      <c r="M275" s="34"/>
      <c r="N275" s="34"/>
    </row>
    <row r="276" spans="6:14" x14ac:dyDescent="0.25">
      <c r="F276" s="34"/>
      <c r="G276" s="34"/>
      <c r="H276" s="34"/>
      <c r="I276" s="34"/>
      <c r="J276" s="34"/>
      <c r="K276" s="34"/>
      <c r="L276" s="34"/>
      <c r="M276" s="34"/>
      <c r="N276" s="34"/>
    </row>
    <row r="277" spans="6:14" x14ac:dyDescent="0.25">
      <c r="F277" s="34"/>
      <c r="G277" s="34"/>
      <c r="H277" s="34"/>
      <c r="I277" s="34"/>
      <c r="J277" s="34"/>
      <c r="K277" s="34"/>
      <c r="L277" s="34"/>
      <c r="M277" s="34"/>
      <c r="N277" s="34"/>
    </row>
    <row r="278" spans="6:14" x14ac:dyDescent="0.25">
      <c r="F278" s="34"/>
      <c r="G278" s="34"/>
      <c r="H278" s="34"/>
      <c r="I278" s="34"/>
      <c r="J278" s="34"/>
      <c r="K278" s="34"/>
      <c r="L278" s="34"/>
      <c r="M278" s="34"/>
      <c r="N278" s="34"/>
    </row>
    <row r="279" spans="6:14" x14ac:dyDescent="0.25">
      <c r="F279" s="34"/>
      <c r="G279" s="34"/>
      <c r="H279" s="34"/>
      <c r="I279" s="34"/>
      <c r="J279" s="34"/>
      <c r="K279" s="34"/>
      <c r="L279" s="34"/>
      <c r="M279" s="34"/>
      <c r="N279" s="34"/>
    </row>
    <row r="280" spans="6:14" x14ac:dyDescent="0.25">
      <c r="F280" s="34"/>
      <c r="G280" s="34"/>
      <c r="H280" s="34"/>
      <c r="I280" s="34"/>
      <c r="J280" s="34"/>
      <c r="K280" s="34"/>
      <c r="L280" s="34"/>
      <c r="M280" s="34"/>
      <c r="N280" s="34"/>
    </row>
    <row r="281" spans="6:14" x14ac:dyDescent="0.25">
      <c r="F281" s="34"/>
      <c r="G281" s="34"/>
      <c r="H281" s="34"/>
      <c r="I281" s="34"/>
      <c r="J281" s="34"/>
      <c r="K281" s="34"/>
      <c r="L281" s="34"/>
      <c r="M281" s="34"/>
      <c r="N281" s="34"/>
    </row>
    <row r="282" spans="6:14" x14ac:dyDescent="0.25">
      <c r="F282" s="34"/>
      <c r="G282" s="34"/>
      <c r="H282" s="34"/>
      <c r="I282" s="34"/>
      <c r="J282" s="34"/>
      <c r="K282" s="34"/>
      <c r="L282" s="34"/>
      <c r="M282" s="34"/>
      <c r="N282" s="34"/>
    </row>
    <row r="283" spans="6:14" x14ac:dyDescent="0.25">
      <c r="F283" s="34"/>
      <c r="G283" s="34"/>
      <c r="H283" s="34"/>
      <c r="I283" s="34"/>
      <c r="J283" s="34"/>
      <c r="K283" s="34"/>
      <c r="L283" s="34"/>
      <c r="M283" s="34"/>
      <c r="N283" s="34"/>
    </row>
    <row r="284" spans="6:14" x14ac:dyDescent="0.25">
      <c r="F284" s="34"/>
      <c r="G284" s="34"/>
      <c r="H284" s="34"/>
      <c r="I284" s="34"/>
      <c r="J284" s="34"/>
      <c r="K284" s="34"/>
      <c r="L284" s="34"/>
      <c r="M284" s="34"/>
      <c r="N284" s="34"/>
    </row>
    <row r="285" spans="6:14" x14ac:dyDescent="0.25">
      <c r="F285" s="34"/>
      <c r="G285" s="34"/>
      <c r="H285" s="34"/>
      <c r="I285" s="34"/>
      <c r="J285" s="34"/>
      <c r="K285" s="34"/>
      <c r="L285" s="34"/>
      <c r="M285" s="34"/>
      <c r="N285" s="34"/>
    </row>
    <row r="286" spans="6:14" x14ac:dyDescent="0.25">
      <c r="F286" s="34"/>
      <c r="G286" s="34"/>
      <c r="H286" s="34"/>
      <c r="I286" s="34"/>
      <c r="J286" s="34"/>
      <c r="K286" s="34"/>
      <c r="L286" s="34"/>
      <c r="M286" s="34"/>
      <c r="N286" s="34"/>
    </row>
    <row r="287" spans="6:14" x14ac:dyDescent="0.25">
      <c r="F287" s="34"/>
      <c r="G287" s="34"/>
      <c r="H287" s="34"/>
      <c r="I287" s="34"/>
      <c r="J287" s="34"/>
      <c r="K287" s="34"/>
      <c r="L287" s="34"/>
      <c r="M287" s="34"/>
      <c r="N287" s="34"/>
    </row>
    <row r="288" spans="6:14" x14ac:dyDescent="0.25">
      <c r="F288" s="34"/>
      <c r="G288" s="34"/>
      <c r="H288" s="34"/>
      <c r="I288" s="34"/>
      <c r="J288" s="34"/>
      <c r="K288" s="34"/>
      <c r="L288" s="34"/>
      <c r="M288" s="34"/>
      <c r="N288" s="34"/>
    </row>
    <row r="289" spans="6:14" x14ac:dyDescent="0.25">
      <c r="F289" s="34"/>
      <c r="G289" s="34"/>
      <c r="H289" s="34"/>
      <c r="I289" s="34"/>
      <c r="J289" s="34"/>
      <c r="K289" s="34"/>
      <c r="L289" s="34"/>
      <c r="M289" s="34"/>
      <c r="N289" s="34"/>
    </row>
    <row r="290" spans="6:14" x14ac:dyDescent="0.25">
      <c r="F290" s="34"/>
      <c r="G290" s="34"/>
      <c r="H290" s="34"/>
      <c r="I290" s="34"/>
      <c r="J290" s="34"/>
      <c r="K290" s="34"/>
      <c r="L290" s="34"/>
      <c r="M290" s="34"/>
      <c r="N290" s="34"/>
    </row>
    <row r="291" spans="6:14" x14ac:dyDescent="0.25">
      <c r="F291" s="34"/>
      <c r="G291" s="34"/>
      <c r="H291" s="34"/>
      <c r="I291" s="34"/>
      <c r="J291" s="34"/>
      <c r="K291" s="34"/>
      <c r="L291" s="34"/>
      <c r="M291" s="34"/>
      <c r="N291" s="34"/>
    </row>
    <row r="292" spans="6:14" x14ac:dyDescent="0.25">
      <c r="F292" s="34"/>
      <c r="G292" s="34"/>
      <c r="H292" s="34"/>
      <c r="I292" s="34"/>
      <c r="J292" s="34"/>
      <c r="K292" s="34"/>
      <c r="L292" s="34"/>
      <c r="M292" s="34"/>
      <c r="N292" s="34"/>
    </row>
    <row r="293" spans="6:14" x14ac:dyDescent="0.25">
      <c r="F293" s="34"/>
      <c r="G293" s="34"/>
      <c r="H293" s="34"/>
      <c r="I293" s="34"/>
      <c r="J293" s="34"/>
      <c r="K293" s="34"/>
      <c r="L293" s="34"/>
      <c r="M293" s="34"/>
      <c r="N293" s="34"/>
    </row>
    <row r="294" spans="6:14" x14ac:dyDescent="0.25">
      <c r="F294" s="34"/>
      <c r="G294" s="34"/>
      <c r="H294" s="34"/>
      <c r="I294" s="34"/>
      <c r="J294" s="34"/>
      <c r="K294" s="34"/>
      <c r="L294" s="34"/>
      <c r="M294" s="34"/>
      <c r="N294" s="34"/>
    </row>
    <row r="295" spans="6:14" x14ac:dyDescent="0.25">
      <c r="F295" s="34"/>
      <c r="G295" s="34"/>
      <c r="H295" s="34"/>
      <c r="I295" s="34"/>
      <c r="J295" s="34"/>
      <c r="K295" s="34"/>
      <c r="L295" s="34"/>
      <c r="M295" s="34"/>
      <c r="N295" s="34"/>
    </row>
    <row r="296" spans="6:14" x14ac:dyDescent="0.25">
      <c r="F296" s="34"/>
      <c r="G296" s="34"/>
      <c r="H296" s="34"/>
      <c r="I296" s="34"/>
      <c r="J296" s="34"/>
      <c r="K296" s="34"/>
      <c r="L296" s="34"/>
      <c r="M296" s="34"/>
      <c r="N296" s="34"/>
    </row>
    <row r="297" spans="6:14" x14ac:dyDescent="0.25">
      <c r="F297" s="34"/>
      <c r="G297" s="34"/>
      <c r="H297" s="34"/>
      <c r="I297" s="34"/>
      <c r="J297" s="34"/>
      <c r="K297" s="34"/>
      <c r="L297" s="34"/>
      <c r="M297" s="34"/>
      <c r="N297" s="34"/>
    </row>
    <row r="298" spans="6:14" x14ac:dyDescent="0.25">
      <c r="F298" s="34"/>
      <c r="G298" s="34"/>
      <c r="H298" s="34"/>
      <c r="I298" s="34"/>
      <c r="J298" s="34"/>
      <c r="K298" s="34"/>
      <c r="L298" s="34"/>
      <c r="M298" s="34"/>
      <c r="N298" s="34"/>
    </row>
    <row r="299" spans="6:14" x14ac:dyDescent="0.25">
      <c r="F299" s="34"/>
      <c r="G299" s="34"/>
      <c r="H299" s="34"/>
      <c r="I299" s="34"/>
      <c r="J299" s="34"/>
      <c r="K299" s="34"/>
      <c r="L299" s="34"/>
      <c r="M299" s="34"/>
      <c r="N299" s="34"/>
    </row>
    <row r="300" spans="6:14" x14ac:dyDescent="0.25">
      <c r="F300" s="34"/>
      <c r="G300" s="34"/>
      <c r="H300" s="34"/>
      <c r="I300" s="34"/>
      <c r="J300" s="34"/>
      <c r="K300" s="34"/>
      <c r="L300" s="34"/>
      <c r="M300" s="34"/>
      <c r="N300" s="34"/>
    </row>
    <row r="301" spans="6:14" x14ac:dyDescent="0.25">
      <c r="F301" s="34"/>
      <c r="G301" s="34"/>
      <c r="H301" s="34"/>
      <c r="I301" s="34"/>
      <c r="J301" s="34"/>
      <c r="K301" s="34"/>
      <c r="L301" s="34"/>
      <c r="M301" s="34"/>
      <c r="N301" s="34"/>
    </row>
    <row r="302" spans="6:14" x14ac:dyDescent="0.25">
      <c r="F302" s="34"/>
      <c r="G302" s="34"/>
      <c r="H302" s="34"/>
      <c r="I302" s="34"/>
      <c r="J302" s="34"/>
      <c r="K302" s="34"/>
      <c r="L302" s="34"/>
      <c r="M302" s="34"/>
      <c r="N302" s="34"/>
    </row>
    <row r="303" spans="6:14" x14ac:dyDescent="0.25">
      <c r="F303" s="34"/>
      <c r="G303" s="34"/>
      <c r="H303" s="34"/>
      <c r="I303" s="34"/>
      <c r="J303" s="34"/>
      <c r="K303" s="34"/>
      <c r="L303" s="34"/>
      <c r="M303" s="34"/>
      <c r="N303" s="34"/>
    </row>
    <row r="304" spans="6:14" x14ac:dyDescent="0.25">
      <c r="F304" s="34"/>
      <c r="G304" s="34"/>
      <c r="H304" s="34"/>
      <c r="I304" s="34"/>
      <c r="J304" s="34"/>
      <c r="K304" s="34"/>
      <c r="L304" s="34"/>
      <c r="M304" s="34"/>
      <c r="N304" s="34"/>
    </row>
    <row r="305" spans="6:14" x14ac:dyDescent="0.25">
      <c r="F305" s="34"/>
      <c r="G305" s="34"/>
      <c r="H305" s="34"/>
      <c r="I305" s="34"/>
      <c r="J305" s="34"/>
      <c r="K305" s="34"/>
      <c r="L305" s="34"/>
      <c r="M305" s="34"/>
      <c r="N305" s="34"/>
    </row>
    <row r="306" spans="6:14" x14ac:dyDescent="0.25">
      <c r="F306" s="34"/>
      <c r="G306" s="34"/>
      <c r="H306" s="34"/>
      <c r="I306" s="34"/>
      <c r="J306" s="34"/>
      <c r="K306" s="34"/>
      <c r="L306" s="34"/>
      <c r="M306" s="34"/>
      <c r="N306" s="34"/>
    </row>
    <row r="307" spans="6:14" x14ac:dyDescent="0.25">
      <c r="F307" s="34"/>
      <c r="G307" s="34"/>
      <c r="H307" s="34"/>
      <c r="I307" s="34"/>
      <c r="J307" s="34"/>
      <c r="K307" s="34"/>
      <c r="L307" s="34"/>
      <c r="M307" s="34"/>
      <c r="N307" s="34"/>
    </row>
    <row r="308" spans="6:14" x14ac:dyDescent="0.25">
      <c r="F308" s="34"/>
      <c r="G308" s="34"/>
      <c r="H308" s="34"/>
      <c r="I308" s="34"/>
      <c r="J308" s="34"/>
      <c r="K308" s="34"/>
      <c r="L308" s="34"/>
      <c r="M308" s="34"/>
      <c r="N308" s="34"/>
    </row>
    <row r="309" spans="6:14" x14ac:dyDescent="0.25">
      <c r="F309" s="34"/>
      <c r="G309" s="34"/>
      <c r="H309" s="34"/>
      <c r="I309" s="34"/>
      <c r="J309" s="34"/>
      <c r="K309" s="34"/>
      <c r="L309" s="34"/>
      <c r="M309" s="34"/>
      <c r="N309" s="34"/>
    </row>
    <row r="310" spans="6:14" x14ac:dyDescent="0.25">
      <c r="F310" s="34"/>
      <c r="G310" s="34"/>
      <c r="H310" s="34"/>
      <c r="I310" s="34"/>
      <c r="J310" s="34"/>
      <c r="K310" s="34"/>
      <c r="L310" s="34"/>
      <c r="M310" s="34"/>
      <c r="N310" s="34"/>
    </row>
    <row r="311" spans="6:14" x14ac:dyDescent="0.25">
      <c r="F311" s="34"/>
      <c r="G311" s="34"/>
      <c r="H311" s="34"/>
      <c r="I311" s="34"/>
      <c r="J311" s="34"/>
      <c r="K311" s="34"/>
      <c r="L311" s="34"/>
      <c r="M311" s="34"/>
      <c r="N311" s="34"/>
    </row>
    <row r="312" spans="6:14" x14ac:dyDescent="0.25">
      <c r="F312" s="34"/>
      <c r="G312" s="34"/>
      <c r="H312" s="34"/>
      <c r="I312" s="34"/>
      <c r="J312" s="34"/>
      <c r="K312" s="34"/>
      <c r="L312" s="34"/>
      <c r="M312" s="34"/>
      <c r="N312" s="34"/>
    </row>
    <row r="313" spans="6:14" x14ac:dyDescent="0.25">
      <c r="F313" s="34"/>
      <c r="G313" s="34"/>
      <c r="H313" s="34"/>
      <c r="I313" s="34"/>
      <c r="J313" s="34"/>
      <c r="K313" s="34"/>
      <c r="L313" s="34"/>
      <c r="M313" s="34"/>
      <c r="N313" s="34"/>
    </row>
    <row r="314" spans="6:14" x14ac:dyDescent="0.25">
      <c r="F314" s="34"/>
      <c r="G314" s="34"/>
      <c r="H314" s="34"/>
      <c r="I314" s="34"/>
      <c r="J314" s="34"/>
      <c r="K314" s="34"/>
      <c r="L314" s="34"/>
      <c r="M314" s="34"/>
      <c r="N314" s="34"/>
    </row>
    <row r="315" spans="6:14" x14ac:dyDescent="0.25">
      <c r="F315" s="34"/>
      <c r="G315" s="34"/>
      <c r="H315" s="34"/>
      <c r="I315" s="34"/>
      <c r="J315" s="34"/>
      <c r="K315" s="34"/>
      <c r="L315" s="34"/>
      <c r="M315" s="34"/>
      <c r="N315" s="34"/>
    </row>
    <row r="316" spans="6:14" x14ac:dyDescent="0.25">
      <c r="F316" s="34"/>
      <c r="G316" s="34"/>
      <c r="H316" s="34"/>
      <c r="I316" s="34"/>
      <c r="J316" s="34"/>
      <c r="K316" s="34"/>
      <c r="L316" s="34"/>
      <c r="M316" s="34"/>
      <c r="N316" s="34"/>
    </row>
    <row r="317" spans="6:14" x14ac:dyDescent="0.25">
      <c r="F317" s="34"/>
      <c r="G317" s="34"/>
      <c r="H317" s="34"/>
      <c r="I317" s="34"/>
      <c r="J317" s="34"/>
      <c r="K317" s="34"/>
      <c r="L317" s="34"/>
      <c r="M317" s="34"/>
      <c r="N317" s="34"/>
    </row>
    <row r="318" spans="6:14" x14ac:dyDescent="0.25">
      <c r="F318" s="34"/>
      <c r="G318" s="34"/>
      <c r="H318" s="34"/>
      <c r="I318" s="34"/>
      <c r="J318" s="34"/>
      <c r="K318" s="34"/>
      <c r="L318" s="34"/>
      <c r="M318" s="34"/>
      <c r="N318" s="34"/>
    </row>
    <row r="319" spans="6:14" x14ac:dyDescent="0.25">
      <c r="F319" s="34"/>
      <c r="G319" s="34"/>
      <c r="H319" s="34"/>
      <c r="I319" s="34"/>
      <c r="J319" s="34"/>
      <c r="K319" s="34"/>
      <c r="L319" s="34"/>
      <c r="M319" s="34"/>
      <c r="N319" s="34"/>
    </row>
    <row r="320" spans="6:14" x14ac:dyDescent="0.25">
      <c r="F320" s="34"/>
      <c r="G320" s="34"/>
      <c r="H320" s="34"/>
      <c r="I320" s="34"/>
      <c r="J320" s="34"/>
      <c r="K320" s="34"/>
      <c r="L320" s="34"/>
      <c r="M320" s="34"/>
      <c r="N320" s="34"/>
    </row>
    <row r="321" spans="6:14" x14ac:dyDescent="0.25">
      <c r="F321" s="34"/>
      <c r="G321" s="34"/>
      <c r="H321" s="34"/>
      <c r="I321" s="34"/>
      <c r="J321" s="34"/>
      <c r="K321" s="34"/>
      <c r="L321" s="34"/>
      <c r="M321" s="34"/>
      <c r="N321" s="34"/>
    </row>
    <row r="322" spans="6:14" x14ac:dyDescent="0.25">
      <c r="F322" s="34"/>
      <c r="G322" s="34"/>
      <c r="H322" s="34"/>
      <c r="I322" s="34"/>
      <c r="J322" s="34"/>
      <c r="K322" s="34"/>
      <c r="L322" s="34"/>
      <c r="M322" s="34"/>
      <c r="N322" s="34"/>
    </row>
    <row r="323" spans="6:14" x14ac:dyDescent="0.25">
      <c r="F323" s="34"/>
      <c r="G323" s="34"/>
      <c r="H323" s="34"/>
      <c r="I323" s="34"/>
      <c r="J323" s="34"/>
      <c r="K323" s="34"/>
      <c r="L323" s="34"/>
      <c r="M323" s="34"/>
      <c r="N323" s="34"/>
    </row>
    <row r="324" spans="6:14" x14ac:dyDescent="0.25">
      <c r="F324" s="34"/>
      <c r="G324" s="34"/>
      <c r="H324" s="34"/>
      <c r="I324" s="34"/>
      <c r="J324" s="34"/>
      <c r="K324" s="34"/>
      <c r="L324" s="34"/>
      <c r="M324" s="34"/>
      <c r="N324" s="34"/>
    </row>
    <row r="325" spans="6:14" x14ac:dyDescent="0.25">
      <c r="F325" s="34"/>
      <c r="G325" s="34"/>
      <c r="H325" s="34"/>
      <c r="I325" s="34"/>
      <c r="J325" s="34"/>
      <c r="K325" s="34"/>
      <c r="L325" s="34"/>
      <c r="M325" s="34"/>
      <c r="N325" s="34"/>
    </row>
    <row r="326" spans="6:14" x14ac:dyDescent="0.25">
      <c r="F326" s="34"/>
      <c r="G326" s="34"/>
      <c r="H326" s="34"/>
      <c r="I326" s="34"/>
      <c r="J326" s="34"/>
      <c r="K326" s="34"/>
      <c r="L326" s="34"/>
      <c r="M326" s="34"/>
      <c r="N326" s="34"/>
    </row>
    <row r="327" spans="6:14" x14ac:dyDescent="0.25">
      <c r="F327" s="34"/>
      <c r="G327" s="34"/>
      <c r="H327" s="34"/>
      <c r="I327" s="34"/>
      <c r="J327" s="34"/>
      <c r="K327" s="34"/>
      <c r="L327" s="34"/>
      <c r="M327" s="34"/>
      <c r="N327" s="34"/>
    </row>
    <row r="328" spans="6:14" x14ac:dyDescent="0.25">
      <c r="F328" s="34"/>
      <c r="G328" s="34"/>
      <c r="H328" s="34"/>
      <c r="I328" s="34"/>
      <c r="J328" s="34"/>
      <c r="K328" s="34"/>
      <c r="L328" s="34"/>
      <c r="M328" s="34"/>
      <c r="N328" s="34"/>
    </row>
    <row r="329" spans="6:14" x14ac:dyDescent="0.25">
      <c r="F329" s="34"/>
      <c r="G329" s="34"/>
      <c r="H329" s="34"/>
      <c r="I329" s="34"/>
      <c r="J329" s="34"/>
      <c r="K329" s="34"/>
      <c r="L329" s="34"/>
      <c r="M329" s="34"/>
      <c r="N329" s="34"/>
    </row>
    <row r="330" spans="6:14" x14ac:dyDescent="0.25">
      <c r="F330" s="34"/>
      <c r="G330" s="34"/>
      <c r="H330" s="34"/>
      <c r="I330" s="34"/>
      <c r="J330" s="34"/>
      <c r="K330" s="34"/>
      <c r="L330" s="34"/>
      <c r="M330" s="34"/>
      <c r="N330" s="34"/>
    </row>
    <row r="331" spans="6:14" x14ac:dyDescent="0.25">
      <c r="F331" s="34"/>
      <c r="G331" s="34"/>
      <c r="H331" s="34"/>
      <c r="I331" s="34"/>
      <c r="J331" s="34"/>
      <c r="K331" s="34"/>
      <c r="L331" s="34"/>
      <c r="M331" s="34"/>
      <c r="N331" s="34"/>
    </row>
    <row r="332" spans="6:14" x14ac:dyDescent="0.25">
      <c r="F332" s="34"/>
      <c r="G332" s="34"/>
      <c r="H332" s="34"/>
      <c r="I332" s="34"/>
      <c r="J332" s="34"/>
      <c r="K332" s="34"/>
      <c r="L332" s="34"/>
      <c r="M332" s="34"/>
      <c r="N332" s="34"/>
    </row>
    <row r="333" spans="6:14" x14ac:dyDescent="0.25">
      <c r="F333" s="34"/>
      <c r="G333" s="34"/>
      <c r="H333" s="34"/>
      <c r="I333" s="34"/>
      <c r="J333" s="34"/>
      <c r="K333" s="34"/>
      <c r="L333" s="34"/>
      <c r="M333" s="34"/>
      <c r="N333" s="34"/>
    </row>
    <row r="334" spans="6:14" x14ac:dyDescent="0.25">
      <c r="F334" s="34"/>
      <c r="G334" s="34"/>
      <c r="H334" s="34"/>
      <c r="I334" s="34"/>
      <c r="J334" s="34"/>
      <c r="K334" s="34"/>
      <c r="L334" s="34"/>
      <c r="M334" s="34"/>
      <c r="N334" s="34"/>
    </row>
    <row r="335" spans="6:14" x14ac:dyDescent="0.25">
      <c r="F335" s="34"/>
      <c r="G335" s="34"/>
      <c r="H335" s="34"/>
      <c r="I335" s="34"/>
      <c r="J335" s="34"/>
      <c r="K335" s="34"/>
      <c r="L335" s="34"/>
      <c r="M335" s="34"/>
      <c r="N335" s="34"/>
    </row>
    <row r="336" spans="6:14" x14ac:dyDescent="0.25">
      <c r="F336" s="34"/>
      <c r="G336" s="34"/>
      <c r="H336" s="34"/>
      <c r="I336" s="34"/>
      <c r="J336" s="34"/>
      <c r="K336" s="34"/>
      <c r="L336" s="34"/>
      <c r="M336" s="34"/>
      <c r="N336" s="34"/>
    </row>
    <row r="337" spans="6:14" x14ac:dyDescent="0.25">
      <c r="F337" s="34"/>
      <c r="G337" s="34"/>
      <c r="H337" s="34"/>
      <c r="I337" s="34"/>
      <c r="J337" s="34"/>
      <c r="K337" s="34"/>
      <c r="L337" s="34"/>
      <c r="M337" s="34"/>
      <c r="N337" s="34"/>
    </row>
    <row r="338" spans="6:14" x14ac:dyDescent="0.25">
      <c r="F338" s="34"/>
      <c r="G338" s="34"/>
      <c r="H338" s="34"/>
      <c r="I338" s="34"/>
      <c r="J338" s="34"/>
      <c r="K338" s="34"/>
      <c r="L338" s="34"/>
      <c r="M338" s="34"/>
      <c r="N338" s="34"/>
    </row>
    <row r="339" spans="6:14" x14ac:dyDescent="0.25">
      <c r="F339" s="34"/>
      <c r="G339" s="34"/>
      <c r="H339" s="34"/>
      <c r="I339" s="34"/>
      <c r="J339" s="34"/>
      <c r="K339" s="34"/>
      <c r="L339" s="34"/>
      <c r="M339" s="34"/>
      <c r="N339" s="34"/>
    </row>
    <row r="340" spans="6:14" x14ac:dyDescent="0.25">
      <c r="F340" s="34"/>
      <c r="G340" s="34"/>
      <c r="H340" s="34"/>
      <c r="I340" s="34"/>
      <c r="J340" s="34"/>
      <c r="K340" s="34"/>
      <c r="L340" s="34"/>
      <c r="M340" s="34"/>
      <c r="N340" s="34"/>
    </row>
    <row r="341" spans="6:14" x14ac:dyDescent="0.25">
      <c r="F341" s="34"/>
      <c r="G341" s="34"/>
      <c r="H341" s="34"/>
      <c r="I341" s="34"/>
      <c r="J341" s="34"/>
      <c r="K341" s="34"/>
      <c r="L341" s="34"/>
      <c r="M341" s="34"/>
      <c r="N341" s="34"/>
    </row>
    <row r="342" spans="6:14" x14ac:dyDescent="0.25">
      <c r="F342" s="34"/>
      <c r="G342" s="34"/>
      <c r="H342" s="34"/>
      <c r="I342" s="34"/>
      <c r="J342" s="34"/>
      <c r="K342" s="34"/>
      <c r="L342" s="34"/>
      <c r="M342" s="34"/>
      <c r="N342" s="34"/>
    </row>
    <row r="343" spans="6:14" x14ac:dyDescent="0.25">
      <c r="F343" s="34"/>
      <c r="G343" s="34"/>
      <c r="H343" s="34"/>
      <c r="I343" s="34"/>
      <c r="J343" s="34"/>
      <c r="K343" s="34"/>
      <c r="L343" s="34"/>
      <c r="M343" s="34"/>
      <c r="N343" s="34"/>
    </row>
    <row r="344" spans="6:14" x14ac:dyDescent="0.25">
      <c r="F344" s="34"/>
      <c r="G344" s="34"/>
      <c r="H344" s="34"/>
      <c r="I344" s="34"/>
      <c r="J344" s="34"/>
      <c r="K344" s="34"/>
      <c r="L344" s="34"/>
      <c r="M344" s="34"/>
      <c r="N344" s="34"/>
    </row>
    <row r="345" spans="6:14" x14ac:dyDescent="0.25">
      <c r="F345" s="34"/>
      <c r="G345" s="34"/>
      <c r="H345" s="34"/>
      <c r="I345" s="34"/>
      <c r="J345" s="34"/>
      <c r="K345" s="34"/>
      <c r="L345" s="34"/>
      <c r="M345" s="34"/>
      <c r="N345" s="34"/>
    </row>
    <row r="346" spans="6:14" x14ac:dyDescent="0.25">
      <c r="F346" s="34"/>
      <c r="G346" s="34"/>
      <c r="H346" s="34"/>
      <c r="I346" s="34"/>
      <c r="J346" s="34"/>
      <c r="K346" s="34"/>
      <c r="L346" s="34"/>
      <c r="M346" s="34"/>
      <c r="N346" s="34"/>
    </row>
    <row r="347" spans="6:14" x14ac:dyDescent="0.25">
      <c r="F347" s="34"/>
      <c r="G347" s="34"/>
      <c r="H347" s="34"/>
      <c r="I347" s="34"/>
      <c r="J347" s="34"/>
      <c r="K347" s="34"/>
      <c r="L347" s="34"/>
      <c r="M347" s="34"/>
      <c r="N347" s="34"/>
    </row>
    <row r="348" spans="6:14" x14ac:dyDescent="0.25">
      <c r="F348" s="34"/>
      <c r="G348" s="34"/>
      <c r="H348" s="34"/>
      <c r="I348" s="34"/>
      <c r="J348" s="34"/>
      <c r="K348" s="34"/>
      <c r="L348" s="34"/>
      <c r="M348" s="34"/>
      <c r="N348" s="34"/>
    </row>
    <row r="349" spans="6:14" x14ac:dyDescent="0.25">
      <c r="F349" s="34"/>
      <c r="G349" s="34"/>
      <c r="H349" s="34"/>
      <c r="I349" s="34"/>
      <c r="J349" s="34"/>
      <c r="K349" s="34"/>
      <c r="L349" s="34"/>
      <c r="M349" s="34"/>
      <c r="N349" s="34"/>
    </row>
    <row r="350" spans="6:14" x14ac:dyDescent="0.25">
      <c r="F350" s="34"/>
      <c r="G350" s="34"/>
      <c r="H350" s="34"/>
      <c r="I350" s="34"/>
      <c r="J350" s="34"/>
      <c r="K350" s="34"/>
      <c r="L350" s="34"/>
      <c r="M350" s="34"/>
      <c r="N350" s="34"/>
    </row>
    <row r="351" spans="6:14" x14ac:dyDescent="0.25">
      <c r="F351" s="34"/>
      <c r="G351" s="34"/>
      <c r="H351" s="34"/>
      <c r="I351" s="34"/>
      <c r="J351" s="34"/>
      <c r="K351" s="34"/>
      <c r="L351" s="34"/>
      <c r="M351" s="34"/>
      <c r="N351" s="34"/>
    </row>
    <row r="352" spans="6:14" x14ac:dyDescent="0.25">
      <c r="F352" s="34"/>
      <c r="G352" s="34"/>
      <c r="H352" s="34"/>
      <c r="I352" s="34"/>
      <c r="J352" s="34"/>
      <c r="K352" s="34"/>
      <c r="L352" s="34"/>
      <c r="M352" s="34"/>
      <c r="N352" s="34"/>
    </row>
    <row r="353" spans="6:14" x14ac:dyDescent="0.25">
      <c r="F353" s="34"/>
      <c r="G353" s="34"/>
      <c r="H353" s="34"/>
      <c r="I353" s="34"/>
      <c r="J353" s="34"/>
      <c r="K353" s="34"/>
      <c r="L353" s="34"/>
      <c r="M353" s="34"/>
      <c r="N353" s="34"/>
    </row>
    <row r="354" spans="6:14" x14ac:dyDescent="0.25">
      <c r="F354" s="34"/>
      <c r="G354" s="34"/>
      <c r="H354" s="34"/>
      <c r="I354" s="34"/>
      <c r="J354" s="34"/>
      <c r="K354" s="34"/>
      <c r="L354" s="34"/>
      <c r="M354" s="34"/>
      <c r="N354" s="34"/>
    </row>
    <row r="355" spans="6:14" x14ac:dyDescent="0.25">
      <c r="F355" s="34"/>
      <c r="G355" s="34"/>
      <c r="H355" s="34"/>
      <c r="I355" s="34"/>
      <c r="J355" s="34"/>
      <c r="K355" s="34"/>
      <c r="L355" s="34"/>
      <c r="M355" s="34"/>
      <c r="N355" s="34"/>
    </row>
    <row r="356" spans="6:14" x14ac:dyDescent="0.25">
      <c r="F356" s="34"/>
      <c r="G356" s="34"/>
      <c r="H356" s="34"/>
      <c r="I356" s="34"/>
      <c r="J356" s="34"/>
      <c r="K356" s="34"/>
      <c r="L356" s="34"/>
      <c r="M356" s="34"/>
      <c r="N356" s="34"/>
    </row>
    <row r="357" spans="6:14" x14ac:dyDescent="0.25">
      <c r="F357" s="34"/>
      <c r="G357" s="34"/>
      <c r="H357" s="34"/>
      <c r="I357" s="34"/>
      <c r="J357" s="34"/>
      <c r="K357" s="34"/>
      <c r="L357" s="34"/>
      <c r="M357" s="34"/>
      <c r="N357" s="34"/>
    </row>
    <row r="358" spans="6:14" x14ac:dyDescent="0.25">
      <c r="F358" s="34"/>
      <c r="G358" s="34"/>
      <c r="H358" s="34"/>
      <c r="I358" s="34"/>
      <c r="J358" s="34"/>
      <c r="K358" s="34"/>
      <c r="L358" s="34"/>
      <c r="M358" s="34"/>
      <c r="N358" s="34"/>
    </row>
    <row r="359" spans="6:14" x14ac:dyDescent="0.25">
      <c r="F359" s="34"/>
      <c r="G359" s="34"/>
      <c r="H359" s="34"/>
      <c r="I359" s="34"/>
      <c r="J359" s="34"/>
      <c r="K359" s="34"/>
      <c r="L359" s="34"/>
      <c r="M359" s="34"/>
      <c r="N359" s="34"/>
    </row>
    <row r="360" spans="6:14" x14ac:dyDescent="0.25">
      <c r="F360" s="34"/>
      <c r="G360" s="34"/>
      <c r="H360" s="34"/>
      <c r="I360" s="34"/>
      <c r="J360" s="34"/>
      <c r="K360" s="34"/>
      <c r="L360" s="34"/>
      <c r="M360" s="34"/>
      <c r="N360" s="34"/>
    </row>
    <row r="361" spans="6:14" x14ac:dyDescent="0.25">
      <c r="F361" s="34"/>
      <c r="G361" s="34"/>
      <c r="H361" s="34"/>
      <c r="I361" s="34"/>
      <c r="J361" s="34"/>
      <c r="K361" s="34"/>
      <c r="L361" s="34"/>
      <c r="M361" s="34"/>
      <c r="N361" s="34"/>
    </row>
    <row r="362" spans="6:14" x14ac:dyDescent="0.25">
      <c r="F362" s="34"/>
      <c r="G362" s="34"/>
      <c r="H362" s="34"/>
      <c r="I362" s="34"/>
      <c r="J362" s="34"/>
      <c r="K362" s="34"/>
      <c r="L362" s="34"/>
      <c r="M362" s="34"/>
      <c r="N362" s="34"/>
    </row>
    <row r="363" spans="6:14" x14ac:dyDescent="0.25">
      <c r="F363" s="34"/>
      <c r="G363" s="34"/>
      <c r="H363" s="34"/>
      <c r="I363" s="34"/>
      <c r="J363" s="34"/>
      <c r="K363" s="34"/>
      <c r="L363" s="34"/>
      <c r="M363" s="34"/>
      <c r="N363" s="34"/>
    </row>
    <row r="364" spans="6:14" x14ac:dyDescent="0.25">
      <c r="F364" s="34"/>
      <c r="G364" s="34"/>
      <c r="H364" s="34"/>
      <c r="I364" s="34"/>
      <c r="J364" s="34"/>
      <c r="K364" s="34"/>
      <c r="L364" s="34"/>
      <c r="M364" s="34"/>
      <c r="N364" s="34"/>
    </row>
    <row r="365" spans="6:14" x14ac:dyDescent="0.25">
      <c r="F365" s="34"/>
      <c r="G365" s="34"/>
      <c r="H365" s="34"/>
      <c r="I365" s="34"/>
      <c r="J365" s="34"/>
      <c r="K365" s="34"/>
      <c r="L365" s="34"/>
      <c r="M365" s="34"/>
      <c r="N365" s="34"/>
    </row>
    <row r="366" spans="6:14" x14ac:dyDescent="0.25">
      <c r="F366" s="34"/>
      <c r="G366" s="34"/>
      <c r="H366" s="34"/>
      <c r="I366" s="34"/>
      <c r="J366" s="34"/>
      <c r="K366" s="34"/>
      <c r="L366" s="34"/>
      <c r="M366" s="34"/>
      <c r="N366" s="34"/>
    </row>
    <row r="367" spans="6:14" x14ac:dyDescent="0.25">
      <c r="F367" s="34"/>
      <c r="G367" s="34"/>
      <c r="H367" s="34"/>
      <c r="I367" s="34"/>
      <c r="J367" s="34"/>
      <c r="K367" s="34"/>
      <c r="L367" s="34"/>
      <c r="M367" s="34"/>
      <c r="N367" s="34"/>
    </row>
    <row r="368" spans="6:14" x14ac:dyDescent="0.25">
      <c r="F368" s="34"/>
      <c r="G368" s="34"/>
      <c r="H368" s="34"/>
      <c r="I368" s="34"/>
      <c r="J368" s="34"/>
      <c r="K368" s="34"/>
      <c r="L368" s="34"/>
      <c r="M368" s="34"/>
      <c r="N368" s="34"/>
    </row>
    <row r="369" spans="6:14" x14ac:dyDescent="0.25">
      <c r="F369" s="34"/>
      <c r="G369" s="34"/>
      <c r="H369" s="34"/>
      <c r="I369" s="34"/>
      <c r="J369" s="34"/>
      <c r="K369" s="34"/>
      <c r="L369" s="34"/>
      <c r="M369" s="34"/>
      <c r="N369" s="34"/>
    </row>
    <row r="370" spans="6:14" x14ac:dyDescent="0.25">
      <c r="F370" s="34"/>
      <c r="G370" s="34"/>
      <c r="H370" s="34"/>
      <c r="I370" s="34"/>
      <c r="J370" s="34"/>
      <c r="K370" s="34"/>
      <c r="L370" s="34"/>
      <c r="M370" s="34"/>
      <c r="N370" s="34"/>
    </row>
    <row r="371" spans="6:14" x14ac:dyDescent="0.25">
      <c r="F371" s="34"/>
      <c r="G371" s="34"/>
      <c r="H371" s="34"/>
      <c r="I371" s="34"/>
      <c r="J371" s="34"/>
      <c r="K371" s="34"/>
      <c r="L371" s="34"/>
      <c r="M371" s="34"/>
      <c r="N371" s="34"/>
    </row>
    <row r="372" spans="6:14" x14ac:dyDescent="0.25">
      <c r="F372" s="34"/>
      <c r="G372" s="34"/>
      <c r="H372" s="34"/>
      <c r="I372" s="34"/>
      <c r="J372" s="34"/>
      <c r="K372" s="34"/>
      <c r="L372" s="34"/>
      <c r="M372" s="34"/>
      <c r="N372" s="34"/>
    </row>
    <row r="373" spans="6:14" x14ac:dyDescent="0.25">
      <c r="F373" s="34"/>
      <c r="G373" s="34"/>
      <c r="H373" s="34"/>
      <c r="I373" s="34"/>
      <c r="J373" s="34"/>
      <c r="K373" s="34"/>
      <c r="L373" s="34"/>
      <c r="M373" s="34"/>
      <c r="N373" s="34"/>
    </row>
    <row r="374" spans="6:14" x14ac:dyDescent="0.25">
      <c r="F374" s="34"/>
      <c r="G374" s="34"/>
      <c r="H374" s="34"/>
      <c r="I374" s="34"/>
      <c r="J374" s="34"/>
      <c r="K374" s="34"/>
      <c r="L374" s="34"/>
      <c r="M374" s="34"/>
      <c r="N374" s="34"/>
    </row>
    <row r="375" spans="6:14" x14ac:dyDescent="0.25">
      <c r="F375" s="34"/>
      <c r="G375" s="34"/>
      <c r="H375" s="34"/>
      <c r="I375" s="34"/>
      <c r="J375" s="34"/>
      <c r="K375" s="34"/>
      <c r="L375" s="34"/>
      <c r="M375" s="34"/>
      <c r="N375" s="34"/>
    </row>
    <row r="376" spans="6:14" x14ac:dyDescent="0.25">
      <c r="F376" s="34"/>
      <c r="G376" s="34"/>
      <c r="H376" s="34"/>
      <c r="I376" s="34"/>
      <c r="J376" s="34"/>
      <c r="K376" s="34"/>
      <c r="L376" s="34"/>
      <c r="M376" s="34"/>
      <c r="N376" s="34"/>
    </row>
    <row r="377" spans="6:14" x14ac:dyDescent="0.25">
      <c r="F377" s="34"/>
      <c r="G377" s="34"/>
      <c r="H377" s="34"/>
      <c r="I377" s="34"/>
      <c r="J377" s="34"/>
      <c r="K377" s="34"/>
      <c r="L377" s="34"/>
      <c r="M377" s="34"/>
      <c r="N377" s="34"/>
    </row>
    <row r="378" spans="6:14" x14ac:dyDescent="0.25">
      <c r="F378" s="34"/>
      <c r="G378" s="34"/>
      <c r="H378" s="34"/>
      <c r="I378" s="34"/>
      <c r="J378" s="34"/>
      <c r="K378" s="34"/>
      <c r="L378" s="34"/>
      <c r="M378" s="34"/>
      <c r="N378" s="34"/>
    </row>
    <row r="379" spans="6:14" x14ac:dyDescent="0.25">
      <c r="F379" s="34"/>
      <c r="G379" s="34"/>
      <c r="H379" s="34"/>
      <c r="I379" s="34"/>
      <c r="J379" s="34"/>
      <c r="K379" s="34"/>
      <c r="L379" s="34"/>
      <c r="M379" s="34"/>
      <c r="N379" s="34"/>
    </row>
    <row r="380" spans="6:14" x14ac:dyDescent="0.25">
      <c r="F380" s="34"/>
      <c r="G380" s="34"/>
      <c r="H380" s="34"/>
      <c r="I380" s="34"/>
      <c r="J380" s="34"/>
      <c r="K380" s="34"/>
      <c r="L380" s="34"/>
      <c r="M380" s="34"/>
      <c r="N380" s="34"/>
    </row>
    <row r="381" spans="6:14" x14ac:dyDescent="0.25">
      <c r="F381" s="34"/>
      <c r="G381" s="34"/>
      <c r="H381" s="34"/>
      <c r="I381" s="34"/>
      <c r="J381" s="34"/>
      <c r="K381" s="34"/>
      <c r="L381" s="34"/>
      <c r="M381" s="34"/>
      <c r="N381" s="34"/>
    </row>
    <row r="382" spans="6:14" x14ac:dyDescent="0.25">
      <c r="F382" s="34"/>
      <c r="G382" s="34"/>
      <c r="H382" s="34"/>
      <c r="I382" s="34"/>
      <c r="J382" s="34"/>
      <c r="K382" s="34"/>
      <c r="L382" s="34"/>
      <c r="M382" s="34"/>
      <c r="N382" s="34"/>
    </row>
    <row r="383" spans="6:14" x14ac:dyDescent="0.25">
      <c r="F383" s="34"/>
      <c r="G383" s="34"/>
      <c r="H383" s="34"/>
      <c r="I383" s="34"/>
      <c r="J383" s="34"/>
      <c r="K383" s="34"/>
      <c r="L383" s="34"/>
      <c r="M383" s="34"/>
      <c r="N383" s="34"/>
    </row>
    <row r="384" spans="6:14" x14ac:dyDescent="0.25">
      <c r="F384" s="34"/>
      <c r="G384" s="34"/>
      <c r="H384" s="34"/>
      <c r="I384" s="34"/>
      <c r="J384" s="34"/>
      <c r="K384" s="34"/>
      <c r="L384" s="34"/>
      <c r="M384" s="34"/>
      <c r="N384" s="34"/>
    </row>
    <row r="385" spans="6:14" x14ac:dyDescent="0.25">
      <c r="F385" s="34"/>
      <c r="G385" s="34"/>
      <c r="H385" s="34"/>
      <c r="I385" s="34"/>
      <c r="J385" s="34"/>
      <c r="K385" s="34"/>
      <c r="L385" s="34"/>
      <c r="M385" s="34"/>
      <c r="N385" s="34"/>
    </row>
    <row r="386" spans="6:14" x14ac:dyDescent="0.25">
      <c r="F386" s="34"/>
      <c r="G386" s="34"/>
      <c r="H386" s="34"/>
      <c r="I386" s="34"/>
      <c r="J386" s="34"/>
      <c r="K386" s="34"/>
      <c r="L386" s="34"/>
      <c r="M386" s="34"/>
      <c r="N386" s="34"/>
    </row>
    <row r="387" spans="6:14" x14ac:dyDescent="0.25">
      <c r="F387" s="34"/>
      <c r="G387" s="34"/>
      <c r="H387" s="34"/>
      <c r="I387" s="34"/>
      <c r="J387" s="34"/>
      <c r="K387" s="34"/>
      <c r="L387" s="34"/>
      <c r="M387" s="34"/>
      <c r="N387" s="34"/>
    </row>
    <row r="388" spans="6:14" x14ac:dyDescent="0.25">
      <c r="F388" s="34"/>
      <c r="G388" s="34"/>
      <c r="H388" s="34"/>
      <c r="I388" s="34"/>
      <c r="J388" s="34"/>
      <c r="K388" s="34"/>
      <c r="L388" s="34"/>
      <c r="M388" s="34"/>
      <c r="N388" s="34"/>
    </row>
    <row r="389" spans="6:14" x14ac:dyDescent="0.25">
      <c r="F389" s="34"/>
      <c r="G389" s="34"/>
      <c r="H389" s="34"/>
      <c r="I389" s="34"/>
      <c r="J389" s="34"/>
      <c r="K389" s="34"/>
      <c r="L389" s="34"/>
      <c r="M389" s="34"/>
      <c r="N389" s="34"/>
    </row>
    <row r="390" spans="6:14" x14ac:dyDescent="0.25">
      <c r="F390" s="34"/>
      <c r="G390" s="34"/>
      <c r="H390" s="34"/>
      <c r="I390" s="34"/>
      <c r="J390" s="34"/>
      <c r="K390" s="34"/>
      <c r="L390" s="34"/>
      <c r="M390" s="34"/>
      <c r="N390" s="34"/>
    </row>
    <row r="391" spans="6:14" x14ac:dyDescent="0.25">
      <c r="F391" s="34"/>
      <c r="G391" s="34"/>
      <c r="H391" s="34"/>
      <c r="I391" s="34"/>
      <c r="J391" s="34"/>
      <c r="K391" s="34"/>
      <c r="L391" s="34"/>
      <c r="M391" s="34"/>
      <c r="N391" s="34"/>
    </row>
    <row r="392" spans="6:14" x14ac:dyDescent="0.25">
      <c r="F392" s="34"/>
      <c r="G392" s="34"/>
      <c r="H392" s="34"/>
      <c r="I392" s="34"/>
      <c r="J392" s="34"/>
      <c r="K392" s="34"/>
      <c r="L392" s="34"/>
      <c r="M392" s="34"/>
      <c r="N392" s="34"/>
    </row>
    <row r="393" spans="6:14" x14ac:dyDescent="0.25">
      <c r="F393" s="34"/>
      <c r="G393" s="34"/>
      <c r="H393" s="34"/>
      <c r="I393" s="34"/>
      <c r="J393" s="34"/>
      <c r="K393" s="34"/>
      <c r="L393" s="34"/>
      <c r="M393" s="34"/>
      <c r="N393" s="34"/>
    </row>
    <row r="394" spans="6:14" x14ac:dyDescent="0.25">
      <c r="F394" s="34"/>
      <c r="G394" s="34"/>
      <c r="H394" s="34"/>
      <c r="I394" s="34"/>
      <c r="J394" s="34"/>
      <c r="K394" s="34"/>
      <c r="L394" s="34"/>
      <c r="M394" s="34"/>
      <c r="N394" s="34"/>
    </row>
    <row r="395" spans="6:14" x14ac:dyDescent="0.25">
      <c r="F395" s="34"/>
      <c r="G395" s="34"/>
      <c r="H395" s="34"/>
      <c r="I395" s="34"/>
      <c r="J395" s="34"/>
      <c r="K395" s="34"/>
      <c r="L395" s="34"/>
      <c r="M395" s="34"/>
      <c r="N395" s="34"/>
    </row>
    <row r="396" spans="6:14" x14ac:dyDescent="0.25">
      <c r="F396" s="34"/>
      <c r="G396" s="34"/>
      <c r="H396" s="34"/>
      <c r="I396" s="34"/>
      <c r="J396" s="34"/>
      <c r="K396" s="34"/>
      <c r="L396" s="34"/>
      <c r="M396" s="34"/>
      <c r="N396" s="34"/>
    </row>
    <row r="397" spans="6:14" x14ac:dyDescent="0.25">
      <c r="F397" s="34"/>
      <c r="G397" s="34"/>
      <c r="H397" s="34"/>
      <c r="I397" s="34"/>
      <c r="J397" s="34"/>
      <c r="K397" s="34"/>
      <c r="L397" s="34"/>
      <c r="M397" s="34"/>
      <c r="N397" s="34"/>
    </row>
    <row r="398" spans="6:14" x14ac:dyDescent="0.25">
      <c r="F398" s="34"/>
      <c r="G398" s="34"/>
      <c r="H398" s="34"/>
      <c r="I398" s="34"/>
      <c r="J398" s="34"/>
      <c r="K398" s="34"/>
      <c r="L398" s="34"/>
      <c r="M398" s="34"/>
      <c r="N398" s="34"/>
    </row>
    <row r="399" spans="6:14" x14ac:dyDescent="0.25">
      <c r="F399" s="34"/>
      <c r="G399" s="34"/>
      <c r="H399" s="34"/>
      <c r="I399" s="34"/>
      <c r="J399" s="34"/>
      <c r="K399" s="34"/>
      <c r="L399" s="34"/>
      <c r="M399" s="34"/>
      <c r="N399" s="34"/>
    </row>
    <row r="400" spans="6:14" x14ac:dyDescent="0.25">
      <c r="F400" s="34"/>
      <c r="G400" s="34"/>
      <c r="H400" s="34"/>
      <c r="I400" s="34"/>
      <c r="J400" s="34"/>
      <c r="K400" s="34"/>
      <c r="L400" s="34"/>
      <c r="M400" s="34"/>
      <c r="N400" s="34"/>
    </row>
    <row r="401" spans="6:14" x14ac:dyDescent="0.25">
      <c r="F401" s="34"/>
      <c r="G401" s="34"/>
      <c r="H401" s="34"/>
      <c r="I401" s="34"/>
      <c r="J401" s="34"/>
      <c r="K401" s="34"/>
      <c r="L401" s="34"/>
      <c r="M401" s="34"/>
      <c r="N401" s="34"/>
    </row>
    <row r="402" spans="6:14" x14ac:dyDescent="0.25">
      <c r="F402" s="34"/>
      <c r="G402" s="34"/>
      <c r="H402" s="34"/>
      <c r="I402" s="34"/>
      <c r="J402" s="34"/>
      <c r="K402" s="34"/>
      <c r="L402" s="34"/>
      <c r="M402" s="34"/>
      <c r="N402" s="34"/>
    </row>
    <row r="403" spans="6:14" x14ac:dyDescent="0.25">
      <c r="F403" s="34"/>
      <c r="G403" s="34"/>
      <c r="H403" s="34"/>
      <c r="I403" s="34"/>
      <c r="J403" s="34"/>
      <c r="K403" s="34"/>
      <c r="L403" s="34"/>
      <c r="M403" s="34"/>
      <c r="N403" s="34"/>
    </row>
    <row r="404" spans="6:14" x14ac:dyDescent="0.25">
      <c r="F404" s="34"/>
      <c r="G404" s="34"/>
      <c r="H404" s="34"/>
      <c r="I404" s="34"/>
      <c r="J404" s="34"/>
      <c r="K404" s="34"/>
      <c r="L404" s="34"/>
      <c r="M404" s="34"/>
      <c r="N404" s="34"/>
    </row>
    <row r="405" spans="6:14" x14ac:dyDescent="0.25">
      <c r="F405" s="34"/>
      <c r="G405" s="34"/>
      <c r="H405" s="34"/>
      <c r="I405" s="34"/>
      <c r="J405" s="34"/>
      <c r="K405" s="34"/>
      <c r="L405" s="34"/>
      <c r="M405" s="34"/>
      <c r="N405" s="34"/>
    </row>
    <row r="406" spans="6:14" x14ac:dyDescent="0.25">
      <c r="F406" s="34"/>
      <c r="G406" s="34"/>
      <c r="H406" s="34"/>
      <c r="I406" s="34"/>
      <c r="J406" s="34"/>
      <c r="K406" s="34"/>
      <c r="L406" s="34"/>
      <c r="M406" s="34"/>
      <c r="N406" s="34"/>
    </row>
    <row r="407" spans="6:14" x14ac:dyDescent="0.25">
      <c r="F407" s="34"/>
      <c r="G407" s="34"/>
      <c r="H407" s="34"/>
      <c r="I407" s="34"/>
      <c r="J407" s="34"/>
      <c r="K407" s="34"/>
      <c r="L407" s="34"/>
      <c r="M407" s="34"/>
      <c r="N407" s="34"/>
    </row>
    <row r="408" spans="6:14" x14ac:dyDescent="0.25">
      <c r="F408" s="34"/>
      <c r="G408" s="34"/>
      <c r="H408" s="34"/>
      <c r="I408" s="34"/>
      <c r="J408" s="34"/>
      <c r="K408" s="34"/>
      <c r="L408" s="34"/>
      <c r="M408" s="34"/>
      <c r="N408" s="34"/>
    </row>
    <row r="409" spans="6:14" x14ac:dyDescent="0.25">
      <c r="F409" s="34"/>
      <c r="G409" s="34"/>
      <c r="H409" s="34"/>
      <c r="I409" s="34"/>
      <c r="J409" s="34"/>
      <c r="K409" s="34"/>
      <c r="L409" s="34"/>
      <c r="M409" s="34"/>
      <c r="N409" s="34"/>
    </row>
    <row r="410" spans="6:14" x14ac:dyDescent="0.25">
      <c r="F410" s="34"/>
      <c r="G410" s="34"/>
      <c r="H410" s="34"/>
      <c r="I410" s="34"/>
      <c r="J410" s="34"/>
      <c r="K410" s="34"/>
      <c r="L410" s="34"/>
      <c r="M410" s="34"/>
      <c r="N410" s="34"/>
    </row>
    <row r="411" spans="6:14" x14ac:dyDescent="0.25">
      <c r="F411" s="34"/>
      <c r="G411" s="34"/>
      <c r="H411" s="34"/>
      <c r="I411" s="34"/>
      <c r="J411" s="34"/>
      <c r="K411" s="34"/>
      <c r="L411" s="34"/>
      <c r="M411" s="34"/>
      <c r="N411" s="34"/>
    </row>
    <row r="412" spans="6:14" x14ac:dyDescent="0.25">
      <c r="F412" s="34"/>
      <c r="G412" s="34"/>
      <c r="H412" s="34"/>
      <c r="I412" s="34"/>
      <c r="J412" s="34"/>
      <c r="K412" s="34"/>
      <c r="L412" s="34"/>
      <c r="M412" s="34"/>
      <c r="N412" s="34"/>
    </row>
    <row r="413" spans="6:14" x14ac:dyDescent="0.25">
      <c r="F413" s="34"/>
      <c r="G413" s="34"/>
      <c r="H413" s="34"/>
      <c r="I413" s="34"/>
      <c r="J413" s="34"/>
      <c r="K413" s="34"/>
      <c r="L413" s="34"/>
      <c r="M413" s="34"/>
      <c r="N413" s="34"/>
    </row>
    <row r="414" spans="6:14" x14ac:dyDescent="0.25">
      <c r="F414" s="34"/>
      <c r="G414" s="34"/>
      <c r="H414" s="34"/>
      <c r="I414" s="34"/>
      <c r="J414" s="34"/>
      <c r="K414" s="34"/>
      <c r="L414" s="34"/>
      <c r="M414" s="34"/>
      <c r="N414" s="34"/>
    </row>
    <row r="415" spans="6:14" x14ac:dyDescent="0.25">
      <c r="F415" s="34"/>
      <c r="G415" s="34"/>
      <c r="H415" s="34"/>
      <c r="I415" s="34"/>
      <c r="J415" s="34"/>
      <c r="K415" s="34"/>
      <c r="L415" s="34"/>
      <c r="M415" s="34"/>
      <c r="N415" s="34"/>
    </row>
    <row r="416" spans="6:14" x14ac:dyDescent="0.25">
      <c r="F416" s="34"/>
      <c r="G416" s="34"/>
      <c r="H416" s="34"/>
      <c r="I416" s="34"/>
      <c r="J416" s="34"/>
      <c r="K416" s="34"/>
      <c r="L416" s="34"/>
      <c r="M416" s="34"/>
      <c r="N416" s="34"/>
    </row>
    <row r="417" spans="6:14" x14ac:dyDescent="0.25">
      <c r="F417" s="34"/>
      <c r="G417" s="34"/>
      <c r="H417" s="34"/>
      <c r="I417" s="34"/>
      <c r="J417" s="34"/>
      <c r="K417" s="34"/>
      <c r="L417" s="34"/>
      <c r="M417" s="34"/>
      <c r="N417" s="34"/>
    </row>
    <row r="418" spans="6:14" x14ac:dyDescent="0.25">
      <c r="F418" s="34"/>
      <c r="G418" s="34"/>
      <c r="H418" s="34"/>
      <c r="I418" s="34"/>
      <c r="J418" s="34"/>
      <c r="K418" s="34"/>
      <c r="L418" s="34"/>
      <c r="M418" s="34"/>
      <c r="N418" s="34"/>
    </row>
    <row r="419" spans="6:14" x14ac:dyDescent="0.25">
      <c r="F419" s="34"/>
      <c r="G419" s="34"/>
      <c r="H419" s="34"/>
      <c r="I419" s="34"/>
      <c r="J419" s="34"/>
      <c r="K419" s="34"/>
      <c r="L419" s="34"/>
      <c r="M419" s="34"/>
      <c r="N419" s="34"/>
    </row>
    <row r="420" spans="6:14" x14ac:dyDescent="0.25">
      <c r="F420" s="34"/>
      <c r="G420" s="34"/>
      <c r="H420" s="34"/>
      <c r="I420" s="34"/>
      <c r="J420" s="34"/>
      <c r="K420" s="34"/>
      <c r="L420" s="34"/>
      <c r="M420" s="34"/>
      <c r="N420" s="34"/>
    </row>
    <row r="421" spans="6:14" x14ac:dyDescent="0.25">
      <c r="F421" s="34"/>
      <c r="G421" s="34"/>
      <c r="H421" s="34"/>
      <c r="I421" s="34"/>
      <c r="J421" s="34"/>
      <c r="K421" s="34"/>
      <c r="L421" s="34"/>
      <c r="M421" s="34"/>
      <c r="N421" s="34"/>
    </row>
    <row r="422" spans="6:14" x14ac:dyDescent="0.25">
      <c r="F422" s="34"/>
      <c r="G422" s="34"/>
      <c r="H422" s="34"/>
      <c r="I422" s="34"/>
      <c r="J422" s="34"/>
      <c r="K422" s="34"/>
      <c r="L422" s="34"/>
      <c r="M422" s="34"/>
      <c r="N422" s="34"/>
    </row>
    <row r="423" spans="6:14" x14ac:dyDescent="0.25">
      <c r="F423" s="34"/>
      <c r="G423" s="34"/>
      <c r="H423" s="34"/>
      <c r="I423" s="34"/>
      <c r="J423" s="34"/>
      <c r="K423" s="34"/>
      <c r="L423" s="34"/>
      <c r="M423" s="34"/>
      <c r="N423" s="34"/>
    </row>
    <row r="424" spans="6:14" x14ac:dyDescent="0.25">
      <c r="F424" s="34"/>
      <c r="G424" s="34"/>
      <c r="H424" s="34"/>
      <c r="I424" s="34"/>
      <c r="J424" s="34"/>
      <c r="K424" s="34"/>
      <c r="L424" s="34"/>
      <c r="M424" s="34"/>
      <c r="N424" s="34"/>
    </row>
    <row r="425" spans="6:14" x14ac:dyDescent="0.25">
      <c r="F425" s="34"/>
      <c r="G425" s="34"/>
      <c r="H425" s="34"/>
      <c r="I425" s="34"/>
      <c r="J425" s="34"/>
      <c r="K425" s="34"/>
      <c r="L425" s="34"/>
      <c r="M425" s="34"/>
      <c r="N425" s="34"/>
    </row>
    <row r="426" spans="6:14" x14ac:dyDescent="0.25">
      <c r="F426" s="34"/>
      <c r="G426" s="34"/>
      <c r="H426" s="34"/>
      <c r="I426" s="34"/>
      <c r="J426" s="34"/>
      <c r="K426" s="34"/>
      <c r="L426" s="34"/>
      <c r="M426" s="34"/>
      <c r="N426" s="34"/>
    </row>
    <row r="427" spans="6:14" x14ac:dyDescent="0.25">
      <c r="F427" s="34"/>
      <c r="G427" s="34"/>
      <c r="H427" s="34"/>
      <c r="I427" s="34"/>
      <c r="J427" s="34"/>
      <c r="K427" s="34"/>
      <c r="L427" s="34"/>
      <c r="M427" s="34"/>
      <c r="N427" s="34"/>
    </row>
    <row r="428" spans="6:14" x14ac:dyDescent="0.25">
      <c r="F428" s="34"/>
      <c r="G428" s="34"/>
      <c r="H428" s="34"/>
      <c r="I428" s="34"/>
      <c r="J428" s="34"/>
      <c r="K428" s="34"/>
      <c r="L428" s="34"/>
      <c r="M428" s="34"/>
      <c r="N428" s="34"/>
    </row>
    <row r="429" spans="6:14" x14ac:dyDescent="0.25">
      <c r="F429" s="34"/>
      <c r="G429" s="34"/>
      <c r="H429" s="34"/>
      <c r="I429" s="34"/>
      <c r="J429" s="34"/>
      <c r="K429" s="34"/>
      <c r="L429" s="34"/>
      <c r="M429" s="34"/>
      <c r="N429" s="34"/>
    </row>
    <row r="430" spans="6:14" x14ac:dyDescent="0.25">
      <c r="F430" s="34"/>
      <c r="G430" s="34"/>
      <c r="H430" s="34"/>
      <c r="I430" s="34"/>
      <c r="J430" s="34"/>
      <c r="K430" s="34"/>
      <c r="L430" s="34"/>
      <c r="M430" s="34"/>
      <c r="N430" s="34"/>
    </row>
    <row r="431" spans="6:14" x14ac:dyDescent="0.25">
      <c r="F431" s="34"/>
      <c r="G431" s="34"/>
      <c r="H431" s="34"/>
      <c r="I431" s="34"/>
      <c r="J431" s="34"/>
      <c r="K431" s="34"/>
      <c r="L431" s="34"/>
      <c r="M431" s="34"/>
      <c r="N431" s="34"/>
    </row>
    <row r="432" spans="6:14" x14ac:dyDescent="0.25">
      <c r="F432" s="34"/>
      <c r="G432" s="34"/>
      <c r="H432" s="34"/>
      <c r="I432" s="34"/>
      <c r="J432" s="34"/>
      <c r="K432" s="34"/>
      <c r="L432" s="34"/>
      <c r="M432" s="34"/>
      <c r="N432" s="34"/>
    </row>
    <row r="433" spans="6:14" x14ac:dyDescent="0.25">
      <c r="F433" s="34"/>
      <c r="G433" s="34"/>
      <c r="H433" s="34"/>
      <c r="I433" s="34"/>
      <c r="J433" s="34"/>
      <c r="K433" s="34"/>
      <c r="L433" s="34"/>
      <c r="M433" s="34"/>
      <c r="N433" s="34"/>
    </row>
    <row r="434" spans="6:14" x14ac:dyDescent="0.25">
      <c r="F434" s="34"/>
      <c r="G434" s="34"/>
      <c r="H434" s="34"/>
      <c r="I434" s="34"/>
      <c r="J434" s="34"/>
      <c r="K434" s="34"/>
      <c r="L434" s="34"/>
      <c r="M434" s="34"/>
      <c r="N434" s="34"/>
    </row>
    <row r="435" spans="6:14" x14ac:dyDescent="0.25">
      <c r="F435" s="34"/>
      <c r="G435" s="34"/>
      <c r="H435" s="34"/>
      <c r="I435" s="34"/>
      <c r="J435" s="34"/>
      <c r="K435" s="34"/>
      <c r="L435" s="34"/>
      <c r="M435" s="34"/>
      <c r="N435" s="34"/>
    </row>
    <row r="436" spans="6:14" x14ac:dyDescent="0.25">
      <c r="F436" s="34"/>
      <c r="G436" s="34"/>
      <c r="H436" s="34"/>
      <c r="I436" s="34"/>
      <c r="J436" s="34"/>
      <c r="K436" s="34"/>
      <c r="L436" s="34"/>
      <c r="M436" s="34"/>
      <c r="N436" s="34"/>
    </row>
    <row r="437" spans="6:14" x14ac:dyDescent="0.25">
      <c r="F437" s="34"/>
      <c r="G437" s="34"/>
      <c r="H437" s="34"/>
      <c r="I437" s="34"/>
      <c r="J437" s="34"/>
      <c r="K437" s="34"/>
      <c r="L437" s="34"/>
      <c r="M437" s="34"/>
      <c r="N437" s="34"/>
    </row>
    <row r="438" spans="6:14" x14ac:dyDescent="0.25">
      <c r="F438" s="34"/>
      <c r="G438" s="34"/>
      <c r="H438" s="34"/>
      <c r="I438" s="34"/>
      <c r="J438" s="34"/>
      <c r="K438" s="34"/>
      <c r="L438" s="34"/>
      <c r="M438" s="34"/>
      <c r="N438" s="34"/>
    </row>
    <row r="439" spans="6:14" x14ac:dyDescent="0.25">
      <c r="F439" s="34"/>
      <c r="G439" s="34"/>
      <c r="H439" s="34"/>
      <c r="I439" s="34"/>
      <c r="J439" s="34"/>
      <c r="K439" s="34"/>
      <c r="L439" s="34"/>
      <c r="M439" s="34"/>
      <c r="N439" s="34"/>
    </row>
    <row r="440" spans="6:14" x14ac:dyDescent="0.25">
      <c r="F440" s="34"/>
      <c r="G440" s="34"/>
      <c r="H440" s="34"/>
      <c r="I440" s="34"/>
      <c r="J440" s="34"/>
      <c r="K440" s="34"/>
      <c r="L440" s="34"/>
      <c r="M440" s="34"/>
      <c r="N440" s="34"/>
    </row>
    <row r="441" spans="6:14" x14ac:dyDescent="0.25">
      <c r="F441" s="34"/>
      <c r="G441" s="34"/>
      <c r="H441" s="34"/>
      <c r="I441" s="34"/>
      <c r="J441" s="34"/>
      <c r="K441" s="34"/>
      <c r="L441" s="34"/>
      <c r="M441" s="34"/>
      <c r="N441" s="34"/>
    </row>
    <row r="442" spans="6:14" x14ac:dyDescent="0.25">
      <c r="F442" s="34"/>
      <c r="G442" s="34"/>
      <c r="H442" s="34"/>
      <c r="I442" s="34"/>
      <c r="J442" s="34"/>
      <c r="K442" s="34"/>
      <c r="L442" s="34"/>
      <c r="M442" s="34"/>
      <c r="N442" s="34"/>
    </row>
    <row r="443" spans="6:14" x14ac:dyDescent="0.25">
      <c r="F443" s="34"/>
      <c r="G443" s="34"/>
      <c r="H443" s="34"/>
      <c r="I443" s="34"/>
      <c r="J443" s="34"/>
      <c r="K443" s="34"/>
      <c r="L443" s="34"/>
      <c r="M443" s="34"/>
      <c r="N443" s="34"/>
    </row>
    <row r="444" spans="6:14" x14ac:dyDescent="0.25">
      <c r="F444" s="34"/>
      <c r="G444" s="34"/>
      <c r="H444" s="34"/>
      <c r="I444" s="34"/>
      <c r="J444" s="34"/>
      <c r="K444" s="34"/>
      <c r="L444" s="34"/>
      <c r="M444" s="34"/>
      <c r="N444" s="34"/>
    </row>
    <row r="445" spans="6:14" x14ac:dyDescent="0.25">
      <c r="F445" s="34"/>
      <c r="G445" s="34"/>
      <c r="H445" s="34"/>
      <c r="I445" s="34"/>
      <c r="J445" s="34"/>
      <c r="K445" s="34"/>
      <c r="L445" s="34"/>
      <c r="M445" s="34"/>
      <c r="N445" s="34"/>
    </row>
    <row r="446" spans="6:14" x14ac:dyDescent="0.25">
      <c r="F446" s="34"/>
      <c r="G446" s="34"/>
      <c r="H446" s="34"/>
      <c r="I446" s="34"/>
      <c r="J446" s="34"/>
      <c r="K446" s="34"/>
      <c r="L446" s="34"/>
      <c r="M446" s="34"/>
      <c r="N446" s="34"/>
    </row>
    <row r="447" spans="6:14" x14ac:dyDescent="0.25">
      <c r="F447" s="34"/>
      <c r="G447" s="34"/>
      <c r="H447" s="34"/>
      <c r="I447" s="34"/>
      <c r="J447" s="34"/>
      <c r="K447" s="34"/>
      <c r="L447" s="34"/>
      <c r="M447" s="34"/>
      <c r="N447" s="34"/>
    </row>
    <row r="448" spans="6:14" x14ac:dyDescent="0.25">
      <c r="F448" s="34"/>
      <c r="G448" s="34"/>
      <c r="H448" s="34"/>
      <c r="I448" s="34"/>
      <c r="J448" s="34"/>
      <c r="K448" s="34"/>
      <c r="L448" s="34"/>
      <c r="M448" s="34"/>
      <c r="N448" s="34"/>
    </row>
    <row r="449" spans="6:14" x14ac:dyDescent="0.25">
      <c r="F449" s="34"/>
      <c r="G449" s="34"/>
      <c r="H449" s="34"/>
      <c r="I449" s="34"/>
      <c r="J449" s="34"/>
      <c r="K449" s="34"/>
      <c r="L449" s="34"/>
      <c r="M449" s="34"/>
      <c r="N449" s="34"/>
    </row>
    <row r="450" spans="6:14" x14ac:dyDescent="0.25">
      <c r="F450" s="34"/>
      <c r="G450" s="34"/>
      <c r="H450" s="34"/>
      <c r="I450" s="34"/>
      <c r="J450" s="34"/>
      <c r="K450" s="34"/>
      <c r="L450" s="34"/>
      <c r="M450" s="34"/>
      <c r="N450" s="34"/>
    </row>
    <row r="451" spans="6:14" x14ac:dyDescent="0.25">
      <c r="F451" s="34"/>
      <c r="G451" s="34"/>
      <c r="H451" s="34"/>
      <c r="I451" s="34"/>
      <c r="J451" s="34"/>
      <c r="K451" s="34"/>
      <c r="L451" s="34"/>
      <c r="M451" s="34"/>
      <c r="N451" s="34"/>
    </row>
    <row r="452" spans="6:14" x14ac:dyDescent="0.25">
      <c r="F452" s="34"/>
      <c r="G452" s="34"/>
      <c r="H452" s="34"/>
      <c r="I452" s="34"/>
      <c r="J452" s="34"/>
      <c r="K452" s="34"/>
      <c r="L452" s="34"/>
      <c r="M452" s="34"/>
      <c r="N452" s="34"/>
    </row>
    <row r="453" spans="6:14" x14ac:dyDescent="0.25">
      <c r="F453" s="34"/>
      <c r="G453" s="34"/>
      <c r="H453" s="34"/>
      <c r="I453" s="34"/>
      <c r="J453" s="34"/>
      <c r="K453" s="34"/>
      <c r="L453" s="34"/>
      <c r="M453" s="34"/>
      <c r="N453" s="34"/>
    </row>
    <row r="454" spans="6:14" x14ac:dyDescent="0.25">
      <c r="F454" s="34"/>
      <c r="G454" s="34"/>
      <c r="H454" s="34"/>
      <c r="I454" s="34"/>
      <c r="J454" s="34"/>
      <c r="K454" s="34"/>
      <c r="L454" s="34"/>
      <c r="M454" s="34"/>
      <c r="N454" s="34"/>
    </row>
    <row r="455" spans="6:14" x14ac:dyDescent="0.25">
      <c r="F455" s="34"/>
      <c r="G455" s="34"/>
      <c r="H455" s="34"/>
      <c r="I455" s="34"/>
      <c r="J455" s="34"/>
      <c r="K455" s="34"/>
      <c r="L455" s="34"/>
      <c r="M455" s="34"/>
      <c r="N455" s="34"/>
    </row>
    <row r="456" spans="6:14" x14ac:dyDescent="0.25">
      <c r="F456" s="34"/>
      <c r="G456" s="34"/>
      <c r="H456" s="34"/>
      <c r="I456" s="34"/>
      <c r="J456" s="34"/>
      <c r="K456" s="34"/>
      <c r="L456" s="34"/>
      <c r="M456" s="34"/>
      <c r="N456" s="34"/>
    </row>
    <row r="457" spans="6:14" x14ac:dyDescent="0.25">
      <c r="F457" s="34"/>
      <c r="G457" s="34"/>
      <c r="H457" s="34"/>
      <c r="I457" s="34"/>
      <c r="J457" s="34"/>
      <c r="K457" s="34"/>
      <c r="L457" s="34"/>
      <c r="M457" s="34"/>
      <c r="N457" s="34"/>
    </row>
    <row r="458" spans="6:14" x14ac:dyDescent="0.25">
      <c r="F458" s="34"/>
      <c r="G458" s="34"/>
      <c r="H458" s="34"/>
      <c r="I458" s="34"/>
      <c r="J458" s="34"/>
      <c r="K458" s="34"/>
      <c r="L458" s="34"/>
      <c r="M458" s="34"/>
      <c r="N458" s="34"/>
    </row>
    <row r="459" spans="6:14" x14ac:dyDescent="0.25">
      <c r="F459" s="34"/>
      <c r="G459" s="34"/>
      <c r="H459" s="34"/>
      <c r="I459" s="34"/>
      <c r="J459" s="34"/>
      <c r="K459" s="34"/>
      <c r="L459" s="34"/>
      <c r="M459" s="34"/>
      <c r="N459" s="34"/>
    </row>
    <row r="460" spans="6:14" x14ac:dyDescent="0.25">
      <c r="F460" s="34"/>
      <c r="G460" s="34"/>
      <c r="H460" s="34"/>
      <c r="I460" s="34"/>
      <c r="J460" s="34"/>
      <c r="K460" s="34"/>
      <c r="L460" s="34"/>
      <c r="M460" s="34"/>
      <c r="N460" s="34"/>
    </row>
    <row r="461" spans="6:14" x14ac:dyDescent="0.25">
      <c r="F461" s="34"/>
      <c r="G461" s="34"/>
      <c r="H461" s="34"/>
      <c r="I461" s="34"/>
      <c r="J461" s="34"/>
      <c r="K461" s="34"/>
      <c r="L461" s="34"/>
      <c r="M461" s="34"/>
      <c r="N461" s="34"/>
    </row>
    <row r="462" spans="6:14" x14ac:dyDescent="0.25">
      <c r="F462" s="34"/>
      <c r="G462" s="34"/>
      <c r="H462" s="34"/>
      <c r="I462" s="34"/>
      <c r="J462" s="34"/>
      <c r="K462" s="34"/>
      <c r="L462" s="34"/>
      <c r="M462" s="34"/>
      <c r="N462" s="34"/>
    </row>
    <row r="463" spans="6:14" x14ac:dyDescent="0.25">
      <c r="F463" s="34"/>
      <c r="G463" s="34"/>
      <c r="H463" s="34"/>
      <c r="I463" s="34"/>
      <c r="J463" s="34"/>
      <c r="K463" s="34"/>
      <c r="L463" s="34"/>
      <c r="M463" s="34"/>
      <c r="N463" s="34"/>
    </row>
    <row r="464" spans="6:14" x14ac:dyDescent="0.25">
      <c r="F464" s="34"/>
      <c r="G464" s="34"/>
      <c r="H464" s="34"/>
      <c r="I464" s="34"/>
      <c r="J464" s="34"/>
      <c r="K464" s="34"/>
      <c r="L464" s="34"/>
      <c r="M464" s="34"/>
      <c r="N464" s="34"/>
    </row>
    <row r="465" spans="6:14" x14ac:dyDescent="0.25">
      <c r="F465" s="34"/>
      <c r="G465" s="34"/>
      <c r="H465" s="34"/>
      <c r="I465" s="34"/>
      <c r="J465" s="34"/>
      <c r="K465" s="34"/>
      <c r="L465" s="34"/>
      <c r="M465" s="34"/>
      <c r="N465" s="34"/>
    </row>
    <row r="466" spans="6:14" x14ac:dyDescent="0.25">
      <c r="F466" s="34"/>
      <c r="G466" s="34"/>
      <c r="H466" s="34"/>
      <c r="I466" s="34"/>
      <c r="J466" s="34"/>
      <c r="K466" s="34"/>
      <c r="L466" s="34"/>
      <c r="M466" s="34"/>
      <c r="N466" s="34"/>
    </row>
    <row r="467" spans="6:14" x14ac:dyDescent="0.25">
      <c r="F467" s="34"/>
      <c r="G467" s="34"/>
      <c r="H467" s="34"/>
      <c r="I467" s="34"/>
      <c r="J467" s="34"/>
      <c r="K467" s="34"/>
      <c r="L467" s="34"/>
      <c r="M467" s="34"/>
      <c r="N467" s="34"/>
    </row>
    <row r="468" spans="6:14" x14ac:dyDescent="0.25">
      <c r="F468" s="34"/>
      <c r="G468" s="34"/>
      <c r="H468" s="34"/>
      <c r="I468" s="34"/>
      <c r="J468" s="34"/>
      <c r="K468" s="34"/>
      <c r="L468" s="34"/>
      <c r="M468" s="34"/>
      <c r="N468" s="34"/>
    </row>
    <row r="469" spans="6:14" x14ac:dyDescent="0.25">
      <c r="F469" s="34"/>
      <c r="G469" s="34"/>
      <c r="H469" s="34"/>
      <c r="I469" s="34"/>
      <c r="J469" s="34"/>
      <c r="K469" s="34"/>
      <c r="L469" s="34"/>
      <c r="M469" s="34"/>
      <c r="N469" s="34"/>
    </row>
    <row r="470" spans="6:14" x14ac:dyDescent="0.25">
      <c r="F470" s="34"/>
      <c r="G470" s="34"/>
      <c r="H470" s="34"/>
      <c r="I470" s="34"/>
      <c r="J470" s="34"/>
      <c r="K470" s="34"/>
      <c r="L470" s="34"/>
      <c r="M470" s="34"/>
      <c r="N470" s="34"/>
    </row>
    <row r="471" spans="6:14" x14ac:dyDescent="0.25">
      <c r="F471" s="34"/>
      <c r="G471" s="34"/>
      <c r="H471" s="34"/>
      <c r="I471" s="34"/>
      <c r="J471" s="34"/>
      <c r="K471" s="34"/>
      <c r="L471" s="34"/>
      <c r="M471" s="34"/>
      <c r="N471" s="34"/>
    </row>
    <row r="472" spans="6:14" x14ac:dyDescent="0.25">
      <c r="F472" s="34"/>
      <c r="G472" s="34"/>
      <c r="H472" s="34"/>
      <c r="I472" s="34"/>
      <c r="J472" s="34"/>
      <c r="K472" s="34"/>
      <c r="L472" s="34"/>
      <c r="M472" s="34"/>
      <c r="N472" s="34"/>
    </row>
    <row r="473" spans="6:14" x14ac:dyDescent="0.25">
      <c r="F473" s="34"/>
      <c r="G473" s="34"/>
      <c r="H473" s="34"/>
      <c r="I473" s="34"/>
      <c r="J473" s="34"/>
      <c r="K473" s="34"/>
      <c r="L473" s="34"/>
      <c r="M473" s="34"/>
      <c r="N473" s="34"/>
    </row>
    <row r="474" spans="6:14" x14ac:dyDescent="0.25">
      <c r="F474" s="34"/>
      <c r="G474" s="34"/>
      <c r="H474" s="34"/>
      <c r="I474" s="34"/>
      <c r="J474" s="34"/>
      <c r="K474" s="34"/>
      <c r="L474" s="34"/>
      <c r="M474" s="34"/>
      <c r="N474" s="34"/>
    </row>
    <row r="475" spans="6:14" x14ac:dyDescent="0.25">
      <c r="F475" s="34"/>
      <c r="G475" s="34"/>
      <c r="H475" s="34"/>
      <c r="I475" s="34"/>
      <c r="J475" s="34"/>
      <c r="K475" s="34"/>
      <c r="L475" s="34"/>
      <c r="M475" s="34"/>
      <c r="N475" s="34"/>
    </row>
    <row r="476" spans="6:14" x14ac:dyDescent="0.25">
      <c r="F476" s="34"/>
      <c r="G476" s="34"/>
      <c r="H476" s="34"/>
      <c r="I476" s="34"/>
      <c r="J476" s="34"/>
      <c r="K476" s="34"/>
      <c r="L476" s="34"/>
      <c r="M476" s="34"/>
      <c r="N476" s="34"/>
    </row>
    <row r="477" spans="6:14" x14ac:dyDescent="0.25">
      <c r="F477" s="34"/>
      <c r="G477" s="34"/>
      <c r="H477" s="34"/>
      <c r="I477" s="34"/>
      <c r="J477" s="34"/>
      <c r="K477" s="34"/>
      <c r="L477" s="34"/>
      <c r="M477" s="34"/>
      <c r="N477" s="34"/>
    </row>
    <row r="478" spans="6:14" x14ac:dyDescent="0.25">
      <c r="F478" s="34"/>
      <c r="G478" s="34"/>
      <c r="H478" s="34"/>
      <c r="I478" s="34"/>
      <c r="J478" s="34"/>
      <c r="K478" s="34"/>
      <c r="L478" s="34"/>
      <c r="M478" s="34"/>
      <c r="N478" s="34"/>
    </row>
    <row r="479" spans="6:14" x14ac:dyDescent="0.25">
      <c r="F479" s="34"/>
      <c r="G479" s="34"/>
      <c r="H479" s="34"/>
      <c r="I479" s="34"/>
      <c r="J479" s="34"/>
      <c r="K479" s="34"/>
      <c r="L479" s="34"/>
      <c r="M479" s="34"/>
      <c r="N479" s="34"/>
    </row>
    <row r="480" spans="6:14" x14ac:dyDescent="0.25">
      <c r="F480" s="34"/>
      <c r="G480" s="34"/>
      <c r="H480" s="34"/>
      <c r="I480" s="34"/>
      <c r="J480" s="34"/>
      <c r="K480" s="34"/>
      <c r="L480" s="34"/>
      <c r="M480" s="34"/>
      <c r="N480" s="34"/>
    </row>
    <row r="481" spans="6:14" x14ac:dyDescent="0.25">
      <c r="F481" s="34"/>
      <c r="G481" s="34"/>
      <c r="H481" s="34"/>
      <c r="I481" s="34"/>
      <c r="J481" s="34"/>
      <c r="K481" s="34"/>
      <c r="L481" s="34"/>
      <c r="M481" s="34"/>
      <c r="N481" s="34"/>
    </row>
    <row r="482" spans="6:14" x14ac:dyDescent="0.25">
      <c r="F482" s="34"/>
      <c r="G482" s="34"/>
      <c r="H482" s="34"/>
      <c r="I482" s="34"/>
      <c r="J482" s="34"/>
      <c r="K482" s="34"/>
      <c r="L482" s="34"/>
      <c r="M482" s="34"/>
      <c r="N482" s="34"/>
    </row>
    <row r="483" spans="6:14" x14ac:dyDescent="0.25">
      <c r="F483" s="34"/>
      <c r="G483" s="34"/>
      <c r="H483" s="34"/>
      <c r="I483" s="34"/>
      <c r="J483" s="34"/>
      <c r="K483" s="34"/>
      <c r="L483" s="34"/>
      <c r="M483" s="34"/>
      <c r="N483" s="34"/>
    </row>
    <row r="484" spans="6:14" x14ac:dyDescent="0.25">
      <c r="F484" s="34"/>
      <c r="G484" s="34"/>
      <c r="H484" s="34"/>
      <c r="I484" s="34"/>
      <c r="J484" s="34"/>
      <c r="K484" s="34"/>
      <c r="L484" s="34"/>
      <c r="M484" s="34"/>
      <c r="N484" s="34"/>
    </row>
    <row r="485" spans="6:14" x14ac:dyDescent="0.25">
      <c r="F485" s="34"/>
      <c r="G485" s="34"/>
      <c r="H485" s="34"/>
      <c r="I485" s="34"/>
      <c r="J485" s="34"/>
      <c r="K485" s="34"/>
      <c r="L485" s="34"/>
      <c r="M485" s="34"/>
      <c r="N485" s="34"/>
    </row>
    <row r="486" spans="6:14" x14ac:dyDescent="0.25">
      <c r="F486" s="34"/>
      <c r="G486" s="34"/>
      <c r="H486" s="34"/>
      <c r="I486" s="34"/>
      <c r="J486" s="34"/>
      <c r="K486" s="34"/>
      <c r="L486" s="34"/>
      <c r="M486" s="34"/>
      <c r="N486" s="34"/>
    </row>
    <row r="487" spans="6:14" x14ac:dyDescent="0.25">
      <c r="F487" s="34"/>
      <c r="G487" s="34"/>
      <c r="H487" s="34"/>
      <c r="I487" s="34"/>
      <c r="J487" s="34"/>
      <c r="K487" s="34"/>
      <c r="L487" s="34"/>
      <c r="M487" s="34"/>
      <c r="N487" s="34"/>
    </row>
    <row r="488" spans="6:14" x14ac:dyDescent="0.25">
      <c r="F488" s="34"/>
      <c r="G488" s="34"/>
      <c r="H488" s="34"/>
      <c r="I488" s="34"/>
      <c r="J488" s="34"/>
      <c r="K488" s="34"/>
      <c r="L488" s="34"/>
      <c r="M488" s="34"/>
      <c r="N488" s="34"/>
    </row>
    <row r="489" spans="6:14" x14ac:dyDescent="0.25">
      <c r="F489" s="34"/>
      <c r="G489" s="34"/>
      <c r="H489" s="34"/>
      <c r="I489" s="34"/>
      <c r="J489" s="34"/>
      <c r="K489" s="34"/>
      <c r="L489" s="34"/>
      <c r="M489" s="34"/>
      <c r="N489" s="34"/>
    </row>
    <row r="490" spans="6:14" x14ac:dyDescent="0.25">
      <c r="F490" s="34"/>
      <c r="G490" s="34"/>
      <c r="H490" s="34"/>
      <c r="I490" s="34"/>
      <c r="J490" s="34"/>
      <c r="K490" s="34"/>
      <c r="L490" s="34"/>
      <c r="M490" s="34"/>
      <c r="N490" s="34"/>
    </row>
    <row r="491" spans="6:14" x14ac:dyDescent="0.25">
      <c r="F491" s="34"/>
      <c r="G491" s="34"/>
      <c r="H491" s="34"/>
      <c r="I491" s="34"/>
      <c r="J491" s="34"/>
      <c r="K491" s="34"/>
      <c r="L491" s="34"/>
      <c r="M491" s="34"/>
      <c r="N491" s="34"/>
    </row>
    <row r="492" spans="6:14" x14ac:dyDescent="0.25">
      <c r="F492" s="34"/>
      <c r="G492" s="34"/>
      <c r="H492" s="34"/>
      <c r="I492" s="34"/>
      <c r="J492" s="34"/>
      <c r="K492" s="34"/>
      <c r="L492" s="34"/>
      <c r="M492" s="34"/>
      <c r="N492" s="34"/>
    </row>
    <row r="493" spans="6:14" x14ac:dyDescent="0.25">
      <c r="F493" s="34"/>
      <c r="G493" s="34"/>
      <c r="H493" s="34"/>
      <c r="I493" s="34"/>
      <c r="J493" s="34"/>
      <c r="K493" s="34"/>
      <c r="L493" s="34"/>
      <c r="M493" s="34"/>
      <c r="N493" s="34"/>
    </row>
    <row r="494" spans="6:14" x14ac:dyDescent="0.25">
      <c r="F494" s="34"/>
      <c r="G494" s="34"/>
      <c r="H494" s="34"/>
      <c r="I494" s="34"/>
      <c r="J494" s="34"/>
      <c r="K494" s="34"/>
      <c r="L494" s="34"/>
      <c r="M494" s="34"/>
      <c r="N494" s="34"/>
    </row>
    <row r="495" spans="6:14" x14ac:dyDescent="0.25">
      <c r="F495" s="34"/>
      <c r="G495" s="34"/>
      <c r="H495" s="34"/>
      <c r="I495" s="34"/>
      <c r="J495" s="34"/>
      <c r="K495" s="34"/>
      <c r="L495" s="34"/>
      <c r="M495" s="34"/>
      <c r="N495" s="34"/>
    </row>
    <row r="496" spans="6:14" x14ac:dyDescent="0.25">
      <c r="F496" s="34"/>
      <c r="G496" s="34"/>
      <c r="H496" s="34"/>
      <c r="I496" s="34"/>
      <c r="J496" s="34"/>
      <c r="K496" s="34"/>
      <c r="L496" s="34"/>
      <c r="M496" s="34"/>
      <c r="N496" s="34"/>
    </row>
    <row r="497" spans="6:14" x14ac:dyDescent="0.25">
      <c r="F497" s="34"/>
      <c r="G497" s="34"/>
      <c r="H497" s="34"/>
      <c r="I497" s="34"/>
      <c r="J497" s="34"/>
      <c r="K497" s="34"/>
      <c r="L497" s="34"/>
      <c r="M497" s="34"/>
      <c r="N497" s="34"/>
    </row>
    <row r="498" spans="6:14" x14ac:dyDescent="0.25">
      <c r="F498" s="34"/>
      <c r="G498" s="34"/>
      <c r="H498" s="34"/>
      <c r="I498" s="34"/>
      <c r="J498" s="34"/>
      <c r="K498" s="34"/>
      <c r="L498" s="34"/>
      <c r="M498" s="34"/>
      <c r="N498" s="34"/>
    </row>
    <row r="499" spans="6:14" x14ac:dyDescent="0.25">
      <c r="F499" s="34"/>
      <c r="G499" s="34"/>
      <c r="H499" s="34"/>
      <c r="I499" s="34"/>
      <c r="J499" s="34"/>
      <c r="K499" s="34"/>
      <c r="L499" s="34"/>
      <c r="M499" s="34"/>
      <c r="N499" s="34"/>
    </row>
    <row r="500" spans="6:14" x14ac:dyDescent="0.25">
      <c r="F500" s="34"/>
      <c r="G500" s="34"/>
      <c r="H500" s="34"/>
      <c r="I500" s="34"/>
      <c r="J500" s="34"/>
      <c r="K500" s="34"/>
      <c r="L500" s="34"/>
      <c r="M500" s="34"/>
      <c r="N500" s="34"/>
    </row>
    <row r="501" spans="6:14" x14ac:dyDescent="0.25">
      <c r="F501" s="34"/>
      <c r="G501" s="34"/>
      <c r="H501" s="34"/>
      <c r="I501" s="34"/>
      <c r="J501" s="34"/>
      <c r="K501" s="34"/>
      <c r="L501" s="34"/>
      <c r="M501" s="34"/>
      <c r="N501" s="34"/>
    </row>
    <row r="502" spans="6:14" x14ac:dyDescent="0.25">
      <c r="F502" s="34"/>
      <c r="G502" s="34"/>
      <c r="H502" s="34"/>
      <c r="I502" s="34"/>
      <c r="J502" s="34"/>
      <c r="K502" s="34"/>
      <c r="L502" s="34"/>
      <c r="M502" s="34"/>
      <c r="N502" s="34"/>
    </row>
    <row r="503" spans="6:14" x14ac:dyDescent="0.25">
      <c r="F503" s="34"/>
      <c r="G503" s="34"/>
      <c r="H503" s="34"/>
      <c r="I503" s="34"/>
      <c r="J503" s="34"/>
      <c r="K503" s="34"/>
      <c r="L503" s="34"/>
      <c r="M503" s="34"/>
      <c r="N503" s="34"/>
    </row>
    <row r="504" spans="6:14" x14ac:dyDescent="0.25">
      <c r="F504" s="34"/>
      <c r="G504" s="34"/>
      <c r="H504" s="34"/>
      <c r="I504" s="34"/>
      <c r="J504" s="34"/>
      <c r="K504" s="34"/>
      <c r="L504" s="34"/>
      <c r="M504" s="34"/>
      <c r="N504" s="34"/>
    </row>
    <row r="505" spans="6:14" x14ac:dyDescent="0.25">
      <c r="F505" s="34"/>
      <c r="G505" s="34"/>
      <c r="H505" s="34"/>
      <c r="I505" s="34"/>
      <c r="J505" s="34"/>
      <c r="K505" s="34"/>
      <c r="L505" s="34"/>
      <c r="M505" s="34"/>
      <c r="N505" s="34"/>
    </row>
    <row r="506" spans="6:14" x14ac:dyDescent="0.25">
      <c r="F506" s="34"/>
      <c r="G506" s="34"/>
      <c r="H506" s="34"/>
      <c r="I506" s="34"/>
      <c r="J506" s="34"/>
      <c r="K506" s="34"/>
      <c r="L506" s="34"/>
      <c r="M506" s="34"/>
      <c r="N506" s="34"/>
    </row>
    <row r="507" spans="6:14" x14ac:dyDescent="0.25">
      <c r="F507" s="34"/>
      <c r="G507" s="34"/>
      <c r="H507" s="34"/>
      <c r="I507" s="34"/>
      <c r="J507" s="34"/>
      <c r="K507" s="34"/>
      <c r="L507" s="34"/>
      <c r="M507" s="34"/>
      <c r="N507" s="34"/>
    </row>
    <row r="508" spans="6:14" x14ac:dyDescent="0.25">
      <c r="F508" s="34"/>
      <c r="G508" s="34"/>
      <c r="H508" s="34"/>
      <c r="I508" s="34"/>
      <c r="J508" s="34"/>
      <c r="K508" s="34"/>
      <c r="L508" s="34"/>
      <c r="M508" s="34"/>
      <c r="N508" s="34"/>
    </row>
    <row r="509" spans="6:14" x14ac:dyDescent="0.25">
      <c r="F509" s="34"/>
      <c r="G509" s="34"/>
      <c r="H509" s="34"/>
      <c r="I509" s="34"/>
      <c r="J509" s="34"/>
      <c r="K509" s="34"/>
      <c r="L509" s="34"/>
      <c r="M509" s="34"/>
      <c r="N509" s="34"/>
    </row>
    <row r="510" spans="6:14" x14ac:dyDescent="0.25">
      <c r="F510" s="34"/>
      <c r="G510" s="34"/>
      <c r="H510" s="34"/>
      <c r="I510" s="34"/>
      <c r="J510" s="34"/>
      <c r="K510" s="34"/>
      <c r="L510" s="34"/>
      <c r="M510" s="34"/>
      <c r="N510" s="34"/>
    </row>
    <row r="511" spans="6:14" x14ac:dyDescent="0.25">
      <c r="F511" s="34"/>
      <c r="G511" s="34"/>
      <c r="H511" s="34"/>
      <c r="I511" s="34"/>
      <c r="J511" s="34"/>
      <c r="K511" s="34"/>
      <c r="L511" s="34"/>
      <c r="M511" s="34"/>
      <c r="N511" s="34"/>
    </row>
    <row r="512" spans="6:14" x14ac:dyDescent="0.25">
      <c r="F512" s="34"/>
      <c r="G512" s="34"/>
      <c r="H512" s="34"/>
      <c r="I512" s="34"/>
      <c r="J512" s="34"/>
      <c r="K512" s="34"/>
      <c r="L512" s="34"/>
      <c r="M512" s="34"/>
      <c r="N512" s="34"/>
    </row>
    <row r="513" spans="6:14" x14ac:dyDescent="0.25">
      <c r="F513" s="34"/>
      <c r="G513" s="34"/>
      <c r="H513" s="34"/>
      <c r="I513" s="34"/>
      <c r="J513" s="34"/>
      <c r="K513" s="34"/>
      <c r="L513" s="34"/>
      <c r="M513" s="34"/>
      <c r="N513" s="34"/>
    </row>
    <row r="514" spans="6:14" x14ac:dyDescent="0.25">
      <c r="F514" s="34"/>
      <c r="G514" s="34"/>
      <c r="H514" s="34"/>
      <c r="I514" s="34"/>
      <c r="J514" s="34"/>
      <c r="K514" s="34"/>
      <c r="L514" s="34"/>
      <c r="M514" s="34"/>
      <c r="N514" s="34"/>
    </row>
    <row r="515" spans="6:14" x14ac:dyDescent="0.25">
      <c r="F515" s="34"/>
      <c r="G515" s="34"/>
      <c r="H515" s="34"/>
      <c r="I515" s="34"/>
      <c r="J515" s="34"/>
      <c r="K515" s="34"/>
      <c r="L515" s="34"/>
      <c r="M515" s="34"/>
      <c r="N515" s="34"/>
    </row>
    <row r="516" spans="6:14" x14ac:dyDescent="0.25">
      <c r="F516" s="34"/>
      <c r="G516" s="34"/>
      <c r="H516" s="34"/>
      <c r="I516" s="34"/>
      <c r="J516" s="34"/>
      <c r="K516" s="34"/>
      <c r="L516" s="34"/>
      <c r="M516" s="34"/>
      <c r="N516" s="34"/>
    </row>
    <row r="517" spans="6:14" x14ac:dyDescent="0.25">
      <c r="F517" s="34"/>
      <c r="G517" s="34"/>
      <c r="H517" s="34"/>
      <c r="I517" s="34"/>
      <c r="J517" s="34"/>
      <c r="K517" s="34"/>
      <c r="L517" s="34"/>
      <c r="M517" s="34"/>
      <c r="N517" s="34"/>
    </row>
    <row r="518" spans="6:14" x14ac:dyDescent="0.25">
      <c r="F518" s="34"/>
      <c r="G518" s="34"/>
      <c r="H518" s="34"/>
      <c r="I518" s="34"/>
      <c r="J518" s="34"/>
      <c r="K518" s="34"/>
      <c r="L518" s="34"/>
      <c r="M518" s="34"/>
      <c r="N518" s="34"/>
    </row>
    <row r="519" spans="6:14" x14ac:dyDescent="0.25">
      <c r="F519" s="34"/>
      <c r="G519" s="34"/>
      <c r="H519" s="34"/>
      <c r="I519" s="34"/>
      <c r="J519" s="34"/>
      <c r="K519" s="34"/>
      <c r="L519" s="34"/>
      <c r="M519" s="34"/>
      <c r="N519" s="34"/>
    </row>
    <row r="520" spans="6:14" x14ac:dyDescent="0.25">
      <c r="F520" s="34"/>
      <c r="G520" s="34"/>
      <c r="H520" s="34"/>
      <c r="I520" s="34"/>
      <c r="J520" s="34"/>
      <c r="K520" s="34"/>
      <c r="L520" s="34"/>
      <c r="M520" s="34"/>
      <c r="N520" s="34"/>
    </row>
    <row r="521" spans="6:14" x14ac:dyDescent="0.25">
      <c r="F521" s="34"/>
      <c r="G521" s="34"/>
      <c r="H521" s="34"/>
      <c r="I521" s="34"/>
      <c r="J521" s="34"/>
      <c r="K521" s="34"/>
      <c r="L521" s="34"/>
      <c r="M521" s="34"/>
      <c r="N521" s="34"/>
    </row>
    <row r="522" spans="6:14" x14ac:dyDescent="0.25">
      <c r="F522" s="34"/>
      <c r="G522" s="34"/>
      <c r="H522" s="34"/>
      <c r="I522" s="34"/>
      <c r="J522" s="34"/>
      <c r="K522" s="34"/>
      <c r="L522" s="34"/>
      <c r="M522" s="34"/>
      <c r="N522" s="34"/>
    </row>
    <row r="523" spans="6:14" x14ac:dyDescent="0.25">
      <c r="F523" s="34"/>
      <c r="G523" s="34"/>
      <c r="H523" s="34"/>
      <c r="I523" s="34"/>
      <c r="J523" s="34"/>
      <c r="K523" s="34"/>
      <c r="L523" s="34"/>
      <c r="M523" s="34"/>
      <c r="N523" s="34"/>
    </row>
    <row r="524" spans="6:14" x14ac:dyDescent="0.25">
      <c r="F524" s="34"/>
      <c r="G524" s="34"/>
      <c r="H524" s="34"/>
      <c r="I524" s="34"/>
      <c r="J524" s="34"/>
      <c r="K524" s="34"/>
      <c r="L524" s="34"/>
      <c r="M524" s="34"/>
      <c r="N524" s="34"/>
    </row>
    <row r="525" spans="6:14" x14ac:dyDescent="0.25">
      <c r="F525" s="34"/>
      <c r="G525" s="34"/>
      <c r="H525" s="34"/>
      <c r="I525" s="34"/>
      <c r="J525" s="34"/>
      <c r="K525" s="34"/>
      <c r="L525" s="34"/>
      <c r="M525" s="34"/>
      <c r="N525" s="34"/>
    </row>
    <row r="526" spans="6:14" x14ac:dyDescent="0.25">
      <c r="F526" s="34"/>
      <c r="G526" s="34"/>
      <c r="H526" s="34"/>
      <c r="I526" s="34"/>
      <c r="J526" s="34"/>
      <c r="K526" s="34"/>
      <c r="L526" s="34"/>
      <c r="M526" s="34"/>
      <c r="N526" s="34"/>
    </row>
    <row r="527" spans="6:14" x14ac:dyDescent="0.25">
      <c r="F527" s="34"/>
      <c r="G527" s="34"/>
      <c r="H527" s="34"/>
      <c r="I527" s="34"/>
      <c r="J527" s="34"/>
      <c r="K527" s="34"/>
      <c r="L527" s="34"/>
      <c r="M527" s="34"/>
      <c r="N527" s="34"/>
    </row>
    <row r="528" spans="6:14" x14ac:dyDescent="0.25">
      <c r="F528" s="34"/>
      <c r="G528" s="34"/>
      <c r="H528" s="34"/>
      <c r="I528" s="34"/>
      <c r="J528" s="34"/>
      <c r="K528" s="34"/>
      <c r="L528" s="34"/>
      <c r="M528" s="34"/>
      <c r="N528" s="34"/>
    </row>
    <row r="529" spans="6:14" x14ac:dyDescent="0.25">
      <c r="F529" s="34"/>
      <c r="G529" s="34"/>
      <c r="H529" s="34"/>
      <c r="I529" s="34"/>
      <c r="J529" s="34"/>
      <c r="K529" s="34"/>
      <c r="L529" s="34"/>
      <c r="M529" s="34"/>
      <c r="N529" s="34"/>
    </row>
    <row r="530" spans="6:14" x14ac:dyDescent="0.25">
      <c r="F530" s="34"/>
      <c r="G530" s="34"/>
      <c r="H530" s="34"/>
      <c r="I530" s="34"/>
      <c r="J530" s="34"/>
      <c r="K530" s="34"/>
      <c r="L530" s="34"/>
      <c r="M530" s="34"/>
      <c r="N530" s="34"/>
    </row>
    <row r="531" spans="6:14" x14ac:dyDescent="0.25">
      <c r="F531" s="34"/>
      <c r="G531" s="34"/>
      <c r="H531" s="34"/>
      <c r="I531" s="34"/>
      <c r="J531" s="34"/>
      <c r="K531" s="34"/>
      <c r="L531" s="34"/>
      <c r="M531" s="34"/>
      <c r="N531" s="34"/>
    </row>
    <row r="532" spans="6:14" x14ac:dyDescent="0.25">
      <c r="F532" s="34"/>
      <c r="G532" s="34"/>
      <c r="H532" s="34"/>
      <c r="I532" s="34"/>
      <c r="J532" s="34"/>
      <c r="K532" s="34"/>
      <c r="L532" s="34"/>
      <c r="M532" s="34"/>
      <c r="N532" s="34"/>
    </row>
    <row r="533" spans="6:14" x14ac:dyDescent="0.25">
      <c r="F533" s="34"/>
      <c r="G533" s="34"/>
      <c r="H533" s="34"/>
      <c r="I533" s="34"/>
      <c r="J533" s="34"/>
      <c r="K533" s="34"/>
      <c r="L533" s="34"/>
      <c r="M533" s="34"/>
      <c r="N533" s="34"/>
    </row>
    <row r="534" spans="6:14" x14ac:dyDescent="0.25">
      <c r="F534" s="34"/>
      <c r="G534" s="34"/>
      <c r="H534" s="34"/>
      <c r="I534" s="34"/>
      <c r="J534" s="34"/>
      <c r="K534" s="34"/>
      <c r="L534" s="34"/>
      <c r="M534" s="34"/>
      <c r="N534" s="34"/>
    </row>
    <row r="535" spans="6:14" x14ac:dyDescent="0.25">
      <c r="F535" s="34"/>
      <c r="G535" s="34"/>
      <c r="H535" s="34"/>
      <c r="I535" s="34"/>
      <c r="J535" s="34"/>
      <c r="K535" s="34"/>
      <c r="L535" s="34"/>
      <c r="M535" s="34"/>
      <c r="N535" s="34"/>
    </row>
    <row r="536" spans="6:14" x14ac:dyDescent="0.25">
      <c r="F536" s="34"/>
      <c r="G536" s="34"/>
      <c r="H536" s="34"/>
      <c r="I536" s="34"/>
      <c r="J536" s="34"/>
      <c r="K536" s="34"/>
      <c r="L536" s="34"/>
      <c r="M536" s="34"/>
      <c r="N536" s="34"/>
    </row>
    <row r="537" spans="6:14" x14ac:dyDescent="0.25">
      <c r="F537" s="34"/>
      <c r="G537" s="34"/>
      <c r="H537" s="34"/>
      <c r="I537" s="34"/>
      <c r="J537" s="34"/>
      <c r="K537" s="34"/>
      <c r="L537" s="34"/>
      <c r="M537" s="34"/>
      <c r="N537" s="34"/>
    </row>
    <row r="538" spans="6:14" x14ac:dyDescent="0.25">
      <c r="F538" s="34"/>
      <c r="G538" s="34"/>
      <c r="H538" s="34"/>
      <c r="I538" s="34"/>
      <c r="J538" s="34"/>
      <c r="K538" s="34"/>
      <c r="L538" s="34"/>
      <c r="M538" s="34"/>
      <c r="N538" s="34"/>
    </row>
    <row r="539" spans="6:14" x14ac:dyDescent="0.25">
      <c r="F539" s="34"/>
      <c r="G539" s="34"/>
      <c r="H539" s="34"/>
      <c r="I539" s="34"/>
      <c r="J539" s="34"/>
      <c r="K539" s="34"/>
      <c r="L539" s="34"/>
      <c r="M539" s="34"/>
      <c r="N539" s="34"/>
    </row>
    <row r="540" spans="6:14" x14ac:dyDescent="0.25">
      <c r="F540" s="34"/>
      <c r="G540" s="34"/>
      <c r="H540" s="34"/>
      <c r="I540" s="34"/>
      <c r="J540" s="34"/>
      <c r="K540" s="34"/>
      <c r="L540" s="34"/>
      <c r="M540" s="34"/>
      <c r="N540" s="34"/>
    </row>
    <row r="541" spans="6:14" x14ac:dyDescent="0.25">
      <c r="F541" s="34"/>
      <c r="G541" s="34"/>
      <c r="H541" s="34"/>
      <c r="I541" s="34"/>
      <c r="J541" s="34"/>
      <c r="K541" s="34"/>
      <c r="L541" s="34"/>
      <c r="M541" s="34"/>
      <c r="N541" s="34"/>
    </row>
    <row r="542" spans="6:14" x14ac:dyDescent="0.25">
      <c r="F542" s="34"/>
      <c r="G542" s="34"/>
      <c r="H542" s="34"/>
      <c r="I542" s="34"/>
      <c r="J542" s="34"/>
      <c r="K542" s="34"/>
      <c r="L542" s="34"/>
      <c r="M542" s="34"/>
      <c r="N542" s="34"/>
    </row>
    <row r="543" spans="6:14" x14ac:dyDescent="0.25">
      <c r="F543" s="34"/>
      <c r="G543" s="34"/>
      <c r="H543" s="34"/>
      <c r="I543" s="34"/>
      <c r="J543" s="34"/>
      <c r="K543" s="34"/>
      <c r="L543" s="34"/>
      <c r="M543" s="34"/>
      <c r="N543" s="34"/>
    </row>
    <row r="544" spans="6:14" x14ac:dyDescent="0.25">
      <c r="F544" s="34"/>
      <c r="G544" s="34"/>
      <c r="H544" s="34"/>
      <c r="I544" s="34"/>
      <c r="J544" s="34"/>
      <c r="K544" s="34"/>
      <c r="L544" s="34"/>
      <c r="M544" s="34"/>
      <c r="N544" s="34"/>
    </row>
    <row r="545" spans="6:14" x14ac:dyDescent="0.25">
      <c r="F545" s="34"/>
      <c r="G545" s="34"/>
      <c r="H545" s="34"/>
      <c r="I545" s="34"/>
      <c r="J545" s="34"/>
      <c r="K545" s="34"/>
      <c r="L545" s="34"/>
      <c r="M545" s="34"/>
      <c r="N545" s="34"/>
    </row>
    <row r="546" spans="6:14" x14ac:dyDescent="0.25">
      <c r="F546" s="34"/>
      <c r="G546" s="34"/>
      <c r="H546" s="34"/>
      <c r="I546" s="34"/>
      <c r="J546" s="34"/>
      <c r="K546" s="34"/>
      <c r="L546" s="34"/>
      <c r="M546" s="34"/>
      <c r="N546" s="34"/>
    </row>
    <row r="547" spans="6:14" x14ac:dyDescent="0.25">
      <c r="F547" s="34"/>
      <c r="G547" s="34"/>
      <c r="H547" s="34"/>
      <c r="I547" s="34"/>
      <c r="J547" s="34"/>
      <c r="K547" s="34"/>
      <c r="L547" s="34"/>
      <c r="M547" s="34"/>
      <c r="N547" s="34"/>
    </row>
    <row r="548" spans="6:14" x14ac:dyDescent="0.25">
      <c r="F548" s="34"/>
      <c r="G548" s="34"/>
      <c r="H548" s="34"/>
      <c r="I548" s="34"/>
      <c r="J548" s="34"/>
      <c r="K548" s="34"/>
      <c r="L548" s="34"/>
      <c r="M548" s="34"/>
      <c r="N548" s="34"/>
    </row>
    <row r="549" spans="6:14" x14ac:dyDescent="0.25">
      <c r="F549" s="34"/>
      <c r="G549" s="34"/>
      <c r="H549" s="34"/>
      <c r="I549" s="34"/>
      <c r="J549" s="34"/>
      <c r="K549" s="34"/>
      <c r="L549" s="34"/>
      <c r="M549" s="34"/>
      <c r="N549" s="34"/>
    </row>
    <row r="550" spans="6:14" x14ac:dyDescent="0.25">
      <c r="F550" s="34"/>
      <c r="G550" s="34"/>
      <c r="H550" s="34"/>
      <c r="I550" s="34"/>
      <c r="J550" s="34"/>
      <c r="K550" s="34"/>
      <c r="L550" s="34"/>
      <c r="M550" s="34"/>
      <c r="N550" s="34"/>
    </row>
    <row r="551" spans="6:14" x14ac:dyDescent="0.25">
      <c r="F551" s="34"/>
      <c r="G551" s="34"/>
      <c r="H551" s="34"/>
      <c r="I551" s="34"/>
      <c r="J551" s="34"/>
      <c r="K551" s="34"/>
      <c r="L551" s="34"/>
      <c r="M551" s="34"/>
      <c r="N551" s="34"/>
    </row>
    <row r="552" spans="6:14" x14ac:dyDescent="0.25">
      <c r="F552" s="34"/>
      <c r="G552" s="34"/>
      <c r="H552" s="34"/>
      <c r="I552" s="34"/>
      <c r="J552" s="34"/>
      <c r="K552" s="34"/>
      <c r="L552" s="34"/>
      <c r="M552" s="34"/>
      <c r="N552" s="34"/>
    </row>
    <row r="553" spans="6:14" x14ac:dyDescent="0.25">
      <c r="F553" s="34"/>
      <c r="G553" s="34"/>
      <c r="H553" s="34"/>
      <c r="I553" s="34"/>
      <c r="J553" s="34"/>
      <c r="K553" s="34"/>
      <c r="L553" s="34"/>
      <c r="M553" s="34"/>
      <c r="N553" s="34"/>
    </row>
    <row r="554" spans="6:14" x14ac:dyDescent="0.25">
      <c r="F554" s="34"/>
      <c r="G554" s="34"/>
      <c r="H554" s="34"/>
      <c r="I554" s="34"/>
      <c r="J554" s="34"/>
      <c r="K554" s="34"/>
      <c r="L554" s="34"/>
      <c r="M554" s="34"/>
      <c r="N554" s="34"/>
    </row>
    <row r="555" spans="6:14" x14ac:dyDescent="0.25">
      <c r="F555" s="34"/>
      <c r="G555" s="34"/>
      <c r="H555" s="34"/>
      <c r="I555" s="34"/>
      <c r="J555" s="34"/>
      <c r="K555" s="34"/>
      <c r="L555" s="34"/>
      <c r="M555" s="34"/>
      <c r="N555" s="34"/>
    </row>
    <row r="556" spans="6:14" x14ac:dyDescent="0.25">
      <c r="F556" s="34"/>
      <c r="G556" s="34"/>
      <c r="H556" s="34"/>
      <c r="I556" s="34"/>
      <c r="J556" s="34"/>
      <c r="K556" s="34"/>
      <c r="L556" s="34"/>
      <c r="M556" s="34"/>
      <c r="N556" s="34"/>
    </row>
    <row r="557" spans="6:14" x14ac:dyDescent="0.25">
      <c r="F557" s="34"/>
      <c r="G557" s="34"/>
      <c r="H557" s="34"/>
      <c r="I557" s="34"/>
      <c r="J557" s="34"/>
      <c r="K557" s="34"/>
      <c r="L557" s="34"/>
      <c r="M557" s="34"/>
      <c r="N557" s="34"/>
    </row>
    <row r="558" spans="6:14" x14ac:dyDescent="0.25">
      <c r="F558" s="34"/>
      <c r="G558" s="34"/>
      <c r="H558" s="34"/>
      <c r="I558" s="34"/>
      <c r="J558" s="34"/>
      <c r="K558" s="34"/>
      <c r="L558" s="34"/>
      <c r="M558" s="34"/>
      <c r="N558" s="34"/>
    </row>
    <row r="559" spans="6:14" x14ac:dyDescent="0.25">
      <c r="F559" s="34"/>
      <c r="G559" s="34"/>
      <c r="H559" s="34"/>
      <c r="I559" s="34"/>
      <c r="J559" s="34"/>
      <c r="K559" s="34"/>
      <c r="L559" s="34"/>
      <c r="M559" s="34"/>
      <c r="N559" s="34"/>
    </row>
    <row r="560" spans="6:14" x14ac:dyDescent="0.25">
      <c r="F560" s="34"/>
      <c r="G560" s="34"/>
      <c r="H560" s="34"/>
      <c r="I560" s="34"/>
      <c r="J560" s="34"/>
      <c r="K560" s="34"/>
      <c r="L560" s="34"/>
      <c r="M560" s="34"/>
      <c r="N560" s="34"/>
    </row>
    <row r="561" spans="6:14" x14ac:dyDescent="0.25">
      <c r="F561" s="34"/>
      <c r="G561" s="34"/>
      <c r="H561" s="34"/>
      <c r="I561" s="34"/>
      <c r="J561" s="34"/>
      <c r="K561" s="34"/>
      <c r="L561" s="34"/>
      <c r="M561" s="34"/>
      <c r="N561" s="34"/>
    </row>
    <row r="562" spans="6:14" x14ac:dyDescent="0.25">
      <c r="F562" s="34"/>
      <c r="G562" s="34"/>
      <c r="H562" s="34"/>
      <c r="I562" s="34"/>
      <c r="J562" s="34"/>
      <c r="K562" s="34"/>
      <c r="L562" s="34"/>
      <c r="M562" s="34"/>
      <c r="N562" s="34"/>
    </row>
    <row r="563" spans="6:14" x14ac:dyDescent="0.25">
      <c r="F563" s="34"/>
      <c r="G563" s="34"/>
      <c r="H563" s="34"/>
      <c r="I563" s="34"/>
      <c r="J563" s="34"/>
      <c r="K563" s="34"/>
      <c r="L563" s="34"/>
      <c r="M563" s="34"/>
      <c r="N563" s="34"/>
    </row>
    <row r="564" spans="6:14" x14ac:dyDescent="0.25">
      <c r="F564" s="34"/>
      <c r="G564" s="34"/>
      <c r="H564" s="34"/>
      <c r="I564" s="34"/>
      <c r="J564" s="34"/>
      <c r="K564" s="34"/>
      <c r="L564" s="34"/>
      <c r="M564" s="34"/>
      <c r="N564" s="34"/>
    </row>
    <row r="565" spans="6:14" x14ac:dyDescent="0.25">
      <c r="F565" s="34"/>
      <c r="G565" s="34"/>
      <c r="H565" s="34"/>
      <c r="I565" s="34"/>
      <c r="J565" s="34"/>
      <c r="K565" s="34"/>
      <c r="L565" s="34"/>
      <c r="M565" s="34"/>
      <c r="N565" s="34"/>
    </row>
    <row r="566" spans="6:14" x14ac:dyDescent="0.25">
      <c r="F566" s="34"/>
      <c r="G566" s="34"/>
      <c r="H566" s="34"/>
      <c r="I566" s="34"/>
      <c r="J566" s="34"/>
      <c r="K566" s="34"/>
      <c r="L566" s="34"/>
      <c r="M566" s="34"/>
      <c r="N566" s="34"/>
    </row>
    <row r="567" spans="6:14" x14ac:dyDescent="0.25">
      <c r="F567" s="34"/>
      <c r="G567" s="34"/>
      <c r="H567" s="34"/>
      <c r="I567" s="34"/>
      <c r="J567" s="34"/>
      <c r="K567" s="34"/>
      <c r="L567" s="34"/>
      <c r="M567" s="34"/>
      <c r="N567" s="34"/>
    </row>
    <row r="568" spans="6:14" x14ac:dyDescent="0.25">
      <c r="F568" s="34"/>
      <c r="G568" s="34"/>
      <c r="H568" s="34"/>
      <c r="I568" s="34"/>
      <c r="J568" s="34"/>
      <c r="K568" s="34"/>
      <c r="L568" s="34"/>
      <c r="M568" s="34"/>
      <c r="N568" s="34"/>
    </row>
    <row r="569" spans="6:14" x14ac:dyDescent="0.25">
      <c r="F569" s="34"/>
      <c r="G569" s="34"/>
      <c r="H569" s="34"/>
      <c r="I569" s="34"/>
      <c r="J569" s="34"/>
      <c r="K569" s="34"/>
      <c r="L569" s="34"/>
      <c r="M569" s="34"/>
      <c r="N569" s="34"/>
    </row>
    <row r="570" spans="6:14" x14ac:dyDescent="0.25">
      <c r="F570" s="34"/>
      <c r="G570" s="34"/>
      <c r="H570" s="34"/>
      <c r="I570" s="34"/>
      <c r="J570" s="34"/>
      <c r="K570" s="34"/>
      <c r="L570" s="34"/>
      <c r="M570" s="34"/>
      <c r="N570" s="34"/>
    </row>
    <row r="571" spans="6:14" x14ac:dyDescent="0.25">
      <c r="F571" s="34"/>
      <c r="G571" s="34"/>
      <c r="H571" s="34"/>
      <c r="I571" s="34"/>
      <c r="J571" s="34"/>
      <c r="K571" s="34"/>
      <c r="L571" s="34"/>
      <c r="M571" s="34"/>
      <c r="N571" s="34"/>
    </row>
    <row r="572" spans="6:14" x14ac:dyDescent="0.25">
      <c r="F572" s="34"/>
      <c r="G572" s="34"/>
      <c r="H572" s="34"/>
      <c r="I572" s="34"/>
      <c r="J572" s="34"/>
      <c r="K572" s="34"/>
      <c r="L572" s="34"/>
      <c r="M572" s="34"/>
      <c r="N572" s="34"/>
    </row>
    <row r="573" spans="6:14" x14ac:dyDescent="0.25">
      <c r="F573" s="34"/>
      <c r="G573" s="34"/>
      <c r="H573" s="34"/>
      <c r="I573" s="34"/>
      <c r="J573" s="34"/>
      <c r="K573" s="34"/>
      <c r="L573" s="34"/>
      <c r="M573" s="34"/>
      <c r="N573" s="34"/>
    </row>
    <row r="574" spans="6:14" x14ac:dyDescent="0.25">
      <c r="F574" s="34"/>
      <c r="G574" s="34"/>
      <c r="H574" s="34"/>
      <c r="I574" s="34"/>
      <c r="J574" s="34"/>
      <c r="K574" s="34"/>
      <c r="L574" s="34"/>
      <c r="M574" s="34"/>
      <c r="N574" s="34"/>
    </row>
    <row r="575" spans="6:14" x14ac:dyDescent="0.25">
      <c r="F575" s="34"/>
      <c r="G575" s="34"/>
      <c r="H575" s="34"/>
      <c r="I575" s="34"/>
      <c r="J575" s="34"/>
      <c r="K575" s="34"/>
      <c r="L575" s="34"/>
      <c r="M575" s="34"/>
      <c r="N575" s="34"/>
    </row>
    <row r="576" spans="6:14" x14ac:dyDescent="0.25">
      <c r="F576" s="34"/>
      <c r="G576" s="34"/>
      <c r="H576" s="34"/>
      <c r="I576" s="34"/>
      <c r="J576" s="34"/>
      <c r="K576" s="34"/>
      <c r="L576" s="34"/>
      <c r="M576" s="34"/>
      <c r="N576" s="34"/>
    </row>
    <row r="577" spans="6:14" x14ac:dyDescent="0.25">
      <c r="F577" s="34"/>
      <c r="G577" s="34"/>
      <c r="H577" s="34"/>
      <c r="I577" s="34"/>
      <c r="J577" s="34"/>
      <c r="K577" s="34"/>
      <c r="L577" s="34"/>
      <c r="M577" s="34"/>
      <c r="N577" s="34"/>
    </row>
    <row r="578" spans="6:14" x14ac:dyDescent="0.25">
      <c r="F578" s="34"/>
      <c r="G578" s="34"/>
      <c r="H578" s="34"/>
      <c r="I578" s="34"/>
      <c r="J578" s="34"/>
      <c r="K578" s="34"/>
      <c r="L578" s="34"/>
      <c r="M578" s="34"/>
      <c r="N578" s="34"/>
    </row>
    <row r="579" spans="6:14" x14ac:dyDescent="0.25">
      <c r="F579" s="34"/>
      <c r="G579" s="34"/>
      <c r="H579" s="34"/>
      <c r="I579" s="34"/>
      <c r="J579" s="34"/>
      <c r="K579" s="34"/>
      <c r="L579" s="34"/>
      <c r="M579" s="34"/>
      <c r="N579" s="34"/>
    </row>
    <row r="580" spans="6:14" x14ac:dyDescent="0.25">
      <c r="F580" s="34"/>
      <c r="G580" s="34"/>
      <c r="H580" s="34"/>
      <c r="I580" s="34"/>
      <c r="J580" s="34"/>
      <c r="K580" s="34"/>
      <c r="L580" s="34"/>
      <c r="M580" s="34"/>
      <c r="N580" s="34"/>
    </row>
    <row r="581" spans="6:14" x14ac:dyDescent="0.25">
      <c r="F581" s="34"/>
      <c r="G581" s="34"/>
      <c r="H581" s="34"/>
      <c r="I581" s="34"/>
      <c r="J581" s="34"/>
      <c r="K581" s="34"/>
      <c r="L581" s="34"/>
      <c r="M581" s="34"/>
      <c r="N581" s="34"/>
    </row>
    <row r="582" spans="6:14" x14ac:dyDescent="0.25">
      <c r="F582" s="34"/>
      <c r="G582" s="34"/>
      <c r="H582" s="34"/>
      <c r="I582" s="34"/>
      <c r="J582" s="34"/>
      <c r="K582" s="34"/>
      <c r="L582" s="34"/>
      <c r="M582" s="34"/>
      <c r="N582" s="34"/>
    </row>
    <row r="583" spans="6:14" x14ac:dyDescent="0.25">
      <c r="F583" s="34"/>
      <c r="G583" s="34"/>
      <c r="H583" s="34"/>
      <c r="I583" s="34"/>
      <c r="J583" s="34"/>
      <c r="K583" s="34"/>
      <c r="L583" s="34"/>
      <c r="M583" s="34"/>
      <c r="N583" s="34"/>
    </row>
    <row r="584" spans="6:14" x14ac:dyDescent="0.25">
      <c r="F584" s="34"/>
      <c r="G584" s="34"/>
      <c r="H584" s="34"/>
      <c r="I584" s="34"/>
      <c r="J584" s="34"/>
      <c r="K584" s="34"/>
      <c r="L584" s="34"/>
      <c r="M584" s="34"/>
      <c r="N584" s="34"/>
    </row>
    <row r="585" spans="6:14" x14ac:dyDescent="0.25">
      <c r="F585" s="34"/>
      <c r="G585" s="34"/>
      <c r="H585" s="34"/>
      <c r="I585" s="34"/>
      <c r="J585" s="34"/>
      <c r="K585" s="34"/>
      <c r="L585" s="34"/>
      <c r="M585" s="34"/>
      <c r="N585" s="34"/>
    </row>
    <row r="586" spans="6:14" x14ac:dyDescent="0.25">
      <c r="F586" s="34"/>
      <c r="G586" s="34"/>
      <c r="H586" s="34"/>
      <c r="I586" s="34"/>
      <c r="J586" s="34"/>
      <c r="K586" s="34"/>
      <c r="L586" s="34"/>
      <c r="M586" s="34"/>
      <c r="N586" s="34"/>
    </row>
    <row r="587" spans="6:14" x14ac:dyDescent="0.25">
      <c r="F587" s="34"/>
      <c r="G587" s="34"/>
      <c r="H587" s="34"/>
      <c r="I587" s="34"/>
      <c r="J587" s="34"/>
      <c r="K587" s="34"/>
      <c r="L587" s="34"/>
      <c r="M587" s="34"/>
      <c r="N587" s="34"/>
    </row>
    <row r="588" spans="6:14" x14ac:dyDescent="0.25">
      <c r="F588" s="34"/>
      <c r="G588" s="34"/>
      <c r="H588" s="34"/>
      <c r="I588" s="34"/>
      <c r="J588" s="34"/>
      <c r="K588" s="34"/>
      <c r="L588" s="34"/>
      <c r="M588" s="34"/>
      <c r="N588" s="34"/>
    </row>
    <row r="589" spans="6:14" x14ac:dyDescent="0.25">
      <c r="F589" s="34"/>
      <c r="G589" s="34"/>
      <c r="H589" s="34"/>
      <c r="I589" s="34"/>
      <c r="J589" s="34"/>
      <c r="K589" s="34"/>
      <c r="L589" s="34"/>
      <c r="M589" s="34"/>
      <c r="N589" s="34"/>
    </row>
    <row r="590" spans="6:14" x14ac:dyDescent="0.25">
      <c r="F590" s="34"/>
      <c r="G590" s="34"/>
      <c r="H590" s="34"/>
      <c r="I590" s="34"/>
      <c r="J590" s="34"/>
      <c r="K590" s="34"/>
      <c r="L590" s="34"/>
      <c r="M590" s="34"/>
      <c r="N590" s="34"/>
    </row>
    <row r="591" spans="6:14" x14ac:dyDescent="0.25">
      <c r="F591" s="34"/>
      <c r="G591" s="34"/>
      <c r="H591" s="34"/>
      <c r="I591" s="34"/>
      <c r="J591" s="34"/>
      <c r="K591" s="34"/>
      <c r="L591" s="34"/>
      <c r="M591" s="34"/>
      <c r="N591" s="34"/>
    </row>
    <row r="592" spans="6:14" x14ac:dyDescent="0.25">
      <c r="F592" s="34"/>
      <c r="G592" s="34"/>
      <c r="H592" s="34"/>
      <c r="I592" s="34"/>
      <c r="J592" s="34"/>
      <c r="K592" s="34"/>
      <c r="L592" s="34"/>
      <c r="M592" s="34"/>
      <c r="N592" s="34"/>
    </row>
    <row r="593" spans="6:14" x14ac:dyDescent="0.25">
      <c r="F593" s="34"/>
      <c r="G593" s="34"/>
      <c r="H593" s="34"/>
      <c r="I593" s="34"/>
      <c r="J593" s="34"/>
      <c r="K593" s="34"/>
      <c r="L593" s="34"/>
      <c r="M593" s="34"/>
      <c r="N593" s="34"/>
    </row>
    <row r="594" spans="6:14" x14ac:dyDescent="0.25">
      <c r="F594" s="34"/>
      <c r="G594" s="34"/>
      <c r="H594" s="34"/>
      <c r="I594" s="34"/>
      <c r="J594" s="34"/>
      <c r="K594" s="34"/>
      <c r="L594" s="34"/>
      <c r="M594" s="34"/>
      <c r="N594" s="34"/>
    </row>
    <row r="595" spans="6:14" x14ac:dyDescent="0.25">
      <c r="F595" s="34"/>
      <c r="G595" s="34"/>
      <c r="H595" s="34"/>
      <c r="I595" s="34"/>
      <c r="J595" s="34"/>
      <c r="K595" s="34"/>
      <c r="L595" s="34"/>
      <c r="M595" s="34"/>
      <c r="N595" s="34"/>
    </row>
    <row r="596" spans="6:14" x14ac:dyDescent="0.25">
      <c r="F596" s="34"/>
      <c r="G596" s="34"/>
      <c r="H596" s="34"/>
      <c r="I596" s="34"/>
      <c r="J596" s="34"/>
      <c r="K596" s="34"/>
      <c r="L596" s="34"/>
      <c r="M596" s="34"/>
      <c r="N596" s="34"/>
    </row>
    <row r="597" spans="6:14" x14ac:dyDescent="0.25">
      <c r="F597" s="34"/>
      <c r="G597" s="34"/>
      <c r="H597" s="34"/>
      <c r="I597" s="34"/>
      <c r="J597" s="34"/>
      <c r="K597" s="34"/>
      <c r="L597" s="34"/>
      <c r="M597" s="34"/>
      <c r="N597" s="34"/>
    </row>
    <row r="598" spans="6:14" x14ac:dyDescent="0.25">
      <c r="F598" s="34"/>
      <c r="G598" s="34"/>
      <c r="H598" s="34"/>
      <c r="I598" s="34"/>
      <c r="J598" s="34"/>
      <c r="K598" s="34"/>
      <c r="L598" s="34"/>
      <c r="M598" s="34"/>
      <c r="N598" s="34"/>
    </row>
    <row r="599" spans="6:14" x14ac:dyDescent="0.25">
      <c r="F599" s="34"/>
      <c r="G599" s="34"/>
      <c r="H599" s="34"/>
      <c r="I599" s="34"/>
      <c r="J599" s="34"/>
      <c r="K599" s="34"/>
      <c r="L599" s="34"/>
      <c r="M599" s="34"/>
      <c r="N599" s="34"/>
    </row>
    <row r="600" spans="6:14" x14ac:dyDescent="0.25">
      <c r="F600" s="34"/>
      <c r="G600" s="34"/>
      <c r="H600" s="34"/>
      <c r="I600" s="34"/>
      <c r="J600" s="34"/>
      <c r="K600" s="34"/>
      <c r="L600" s="34"/>
      <c r="M600" s="34"/>
      <c r="N600" s="34"/>
    </row>
    <row r="601" spans="6:14" x14ac:dyDescent="0.25">
      <c r="F601" s="34"/>
      <c r="G601" s="34"/>
      <c r="H601" s="34"/>
      <c r="I601" s="34"/>
      <c r="J601" s="34"/>
      <c r="K601" s="34"/>
      <c r="L601" s="34"/>
      <c r="M601" s="34"/>
      <c r="N601" s="34"/>
    </row>
    <row r="602" spans="6:14" x14ac:dyDescent="0.25">
      <c r="F602" s="34"/>
      <c r="G602" s="34"/>
      <c r="H602" s="34"/>
      <c r="I602" s="34"/>
      <c r="J602" s="34"/>
      <c r="K602" s="34"/>
      <c r="L602" s="34"/>
      <c r="M602" s="34"/>
      <c r="N602" s="34"/>
    </row>
    <row r="603" spans="6:14" x14ac:dyDescent="0.25">
      <c r="F603" s="34"/>
      <c r="G603" s="34"/>
      <c r="H603" s="34"/>
      <c r="I603" s="34"/>
      <c r="J603" s="34"/>
      <c r="K603" s="34"/>
      <c r="L603" s="34"/>
      <c r="M603" s="34"/>
      <c r="N603" s="34"/>
    </row>
    <row r="604" spans="6:14" x14ac:dyDescent="0.25">
      <c r="F604" s="34"/>
      <c r="G604" s="34"/>
      <c r="H604" s="34"/>
      <c r="I604" s="34"/>
      <c r="J604" s="34"/>
      <c r="K604" s="34"/>
      <c r="L604" s="34"/>
      <c r="M604" s="34"/>
      <c r="N604" s="34"/>
    </row>
    <row r="605" spans="6:14" x14ac:dyDescent="0.25">
      <c r="F605" s="34"/>
      <c r="G605" s="34"/>
      <c r="H605" s="34"/>
      <c r="I605" s="34"/>
      <c r="J605" s="34"/>
      <c r="K605" s="34"/>
      <c r="L605" s="34"/>
      <c r="M605" s="34"/>
      <c r="N605" s="34"/>
    </row>
    <row r="606" spans="6:14" x14ac:dyDescent="0.25">
      <c r="F606" s="34"/>
      <c r="G606" s="34"/>
      <c r="H606" s="34"/>
      <c r="I606" s="34"/>
      <c r="J606" s="34"/>
      <c r="K606" s="34"/>
      <c r="L606" s="34"/>
      <c r="M606" s="34"/>
      <c r="N606" s="34"/>
    </row>
    <row r="607" spans="6:14" x14ac:dyDescent="0.25">
      <c r="F607" s="34"/>
      <c r="G607" s="34"/>
      <c r="H607" s="34"/>
      <c r="I607" s="34"/>
      <c r="J607" s="34"/>
      <c r="K607" s="34"/>
      <c r="L607" s="34"/>
      <c r="M607" s="34"/>
      <c r="N607" s="34"/>
    </row>
    <row r="608" spans="6:14" x14ac:dyDescent="0.25">
      <c r="F608" s="34"/>
      <c r="G608" s="34"/>
      <c r="H608" s="34"/>
      <c r="I608" s="34"/>
      <c r="J608" s="34"/>
      <c r="K608" s="34"/>
      <c r="L608" s="34"/>
      <c r="M608" s="34"/>
      <c r="N608" s="34"/>
    </row>
    <row r="609" spans="6:14" x14ac:dyDescent="0.25">
      <c r="F609" s="34"/>
      <c r="G609" s="34"/>
      <c r="H609" s="34"/>
      <c r="I609" s="34"/>
      <c r="J609" s="34"/>
      <c r="K609" s="34"/>
      <c r="L609" s="34"/>
      <c r="M609" s="34"/>
      <c r="N609" s="34"/>
    </row>
    <row r="610" spans="6:14" x14ac:dyDescent="0.25">
      <c r="F610" s="34"/>
      <c r="G610" s="34"/>
      <c r="H610" s="34"/>
      <c r="I610" s="34"/>
      <c r="J610" s="34"/>
      <c r="K610" s="34"/>
      <c r="L610" s="34"/>
      <c r="M610" s="34"/>
      <c r="N610" s="34"/>
    </row>
    <row r="611" spans="6:14" x14ac:dyDescent="0.25">
      <c r="F611" s="34"/>
      <c r="G611" s="34"/>
      <c r="H611" s="34"/>
      <c r="I611" s="34"/>
      <c r="J611" s="34"/>
      <c r="K611" s="34"/>
      <c r="L611" s="34"/>
      <c r="M611" s="34"/>
      <c r="N611" s="34"/>
    </row>
    <row r="612" spans="6:14" x14ac:dyDescent="0.25">
      <c r="F612" s="34"/>
      <c r="G612" s="34"/>
      <c r="H612" s="34"/>
      <c r="I612" s="34"/>
      <c r="J612" s="34"/>
      <c r="K612" s="34"/>
      <c r="L612" s="34"/>
      <c r="M612" s="34"/>
      <c r="N612" s="34"/>
    </row>
    <row r="613" spans="6:14" x14ac:dyDescent="0.25">
      <c r="F613" s="34"/>
      <c r="G613" s="34"/>
      <c r="H613" s="34"/>
      <c r="I613" s="34"/>
      <c r="J613" s="34"/>
      <c r="K613" s="34"/>
      <c r="L613" s="34"/>
      <c r="M613" s="34"/>
      <c r="N613" s="34"/>
    </row>
    <row r="614" spans="6:14" x14ac:dyDescent="0.25">
      <c r="F614" s="34"/>
      <c r="G614" s="34"/>
      <c r="H614" s="34"/>
      <c r="I614" s="34"/>
      <c r="J614" s="34"/>
      <c r="K614" s="34"/>
      <c r="L614" s="34"/>
      <c r="M614" s="34"/>
      <c r="N614" s="34"/>
    </row>
    <row r="615" spans="6:14" x14ac:dyDescent="0.25">
      <c r="F615" s="34"/>
      <c r="G615" s="34"/>
      <c r="H615" s="34"/>
      <c r="I615" s="34"/>
      <c r="J615" s="34"/>
      <c r="K615" s="34"/>
      <c r="L615" s="34"/>
      <c r="M615" s="34"/>
      <c r="N615" s="34"/>
    </row>
    <row r="616" spans="6:14" x14ac:dyDescent="0.25">
      <c r="F616" s="34"/>
      <c r="G616" s="34"/>
      <c r="H616" s="34"/>
      <c r="I616" s="34"/>
      <c r="J616" s="34"/>
      <c r="K616" s="34"/>
      <c r="L616" s="34"/>
      <c r="M616" s="34"/>
      <c r="N616" s="34"/>
    </row>
    <row r="617" spans="6:14" x14ac:dyDescent="0.25">
      <c r="F617" s="34"/>
      <c r="G617" s="34"/>
      <c r="H617" s="34"/>
      <c r="I617" s="34"/>
      <c r="J617" s="34"/>
      <c r="K617" s="34"/>
      <c r="L617" s="34"/>
      <c r="M617" s="34"/>
      <c r="N617" s="34"/>
    </row>
    <row r="618" spans="6:14" x14ac:dyDescent="0.25">
      <c r="F618" s="34"/>
      <c r="G618" s="34"/>
      <c r="H618" s="34"/>
      <c r="I618" s="34"/>
      <c r="J618" s="34"/>
      <c r="K618" s="34"/>
      <c r="L618" s="34"/>
      <c r="M618" s="34"/>
      <c r="N618" s="34"/>
    </row>
    <row r="619" spans="6:14" x14ac:dyDescent="0.25">
      <c r="F619" s="34"/>
      <c r="G619" s="34"/>
      <c r="H619" s="34"/>
      <c r="I619" s="34"/>
      <c r="J619" s="34"/>
      <c r="K619" s="34"/>
      <c r="L619" s="34"/>
      <c r="M619" s="34"/>
      <c r="N619" s="34"/>
    </row>
    <row r="620" spans="6:14" x14ac:dyDescent="0.25">
      <c r="F620" s="34"/>
      <c r="G620" s="34"/>
      <c r="H620" s="34"/>
      <c r="I620" s="34"/>
      <c r="J620" s="34"/>
      <c r="K620" s="34"/>
      <c r="L620" s="34"/>
      <c r="M620" s="34"/>
      <c r="N620" s="34"/>
    </row>
    <row r="621" spans="6:14" x14ac:dyDescent="0.25">
      <c r="F621" s="34"/>
      <c r="G621" s="34"/>
      <c r="H621" s="34"/>
      <c r="I621" s="34"/>
      <c r="J621" s="34"/>
      <c r="K621" s="34"/>
      <c r="L621" s="34"/>
      <c r="M621" s="34"/>
      <c r="N621" s="34"/>
    </row>
    <row r="622" spans="6:14" x14ac:dyDescent="0.25">
      <c r="F622" s="34"/>
      <c r="G622" s="34"/>
      <c r="H622" s="34"/>
      <c r="I622" s="34"/>
      <c r="J622" s="34"/>
      <c r="K622" s="34"/>
      <c r="L622" s="34"/>
      <c r="M622" s="34"/>
      <c r="N622" s="34"/>
    </row>
    <row r="623" spans="6:14" x14ac:dyDescent="0.25">
      <c r="F623" s="34"/>
      <c r="G623" s="34"/>
      <c r="H623" s="34"/>
      <c r="I623" s="34"/>
      <c r="J623" s="34"/>
      <c r="K623" s="34"/>
      <c r="L623" s="34"/>
      <c r="M623" s="34"/>
      <c r="N623" s="34"/>
    </row>
    <row r="624" spans="6:14" x14ac:dyDescent="0.25">
      <c r="F624" s="34"/>
      <c r="G624" s="34"/>
      <c r="H624" s="34"/>
      <c r="I624" s="34"/>
      <c r="J624" s="34"/>
      <c r="K624" s="34"/>
      <c r="L624" s="34"/>
      <c r="M624" s="34"/>
      <c r="N624" s="34"/>
    </row>
    <row r="625" spans="6:14" x14ac:dyDescent="0.25">
      <c r="F625" s="34"/>
      <c r="G625" s="34"/>
      <c r="H625" s="34"/>
      <c r="I625" s="34"/>
      <c r="J625" s="34"/>
      <c r="K625" s="34"/>
      <c r="L625" s="34"/>
      <c r="M625" s="34"/>
      <c r="N625" s="34"/>
    </row>
    <row r="626" spans="6:14" x14ac:dyDescent="0.25">
      <c r="F626" s="34"/>
      <c r="G626" s="34"/>
      <c r="H626" s="34"/>
      <c r="I626" s="34"/>
      <c r="J626" s="34"/>
      <c r="K626" s="34"/>
      <c r="L626" s="34"/>
      <c r="M626" s="34"/>
      <c r="N626" s="34"/>
    </row>
    <row r="627" spans="6:14" x14ac:dyDescent="0.25">
      <c r="F627" s="34"/>
      <c r="G627" s="34"/>
      <c r="H627" s="34"/>
      <c r="I627" s="34"/>
      <c r="J627" s="34"/>
      <c r="K627" s="34"/>
      <c r="L627" s="34"/>
      <c r="M627" s="34"/>
      <c r="N627" s="34"/>
    </row>
    <row r="628" spans="6:14" x14ac:dyDescent="0.25">
      <c r="F628" s="34"/>
      <c r="G628" s="34"/>
      <c r="H628" s="34"/>
      <c r="I628" s="34"/>
      <c r="J628" s="34"/>
      <c r="K628" s="34"/>
      <c r="L628" s="34"/>
      <c r="M628" s="34"/>
      <c r="N628" s="34"/>
    </row>
    <row r="629" spans="6:14" x14ac:dyDescent="0.25">
      <c r="F629" s="34"/>
      <c r="G629" s="34"/>
      <c r="H629" s="34"/>
      <c r="I629" s="34"/>
      <c r="J629" s="34"/>
      <c r="K629" s="34"/>
      <c r="L629" s="34"/>
      <c r="M629" s="34"/>
      <c r="N629" s="34"/>
    </row>
    <row r="630" spans="6:14" x14ac:dyDescent="0.25">
      <c r="F630" s="34"/>
      <c r="G630" s="34"/>
      <c r="H630" s="34"/>
      <c r="I630" s="34"/>
      <c r="J630" s="34"/>
      <c r="K630" s="34"/>
      <c r="L630" s="34"/>
      <c r="M630" s="34"/>
      <c r="N630" s="34"/>
    </row>
    <row r="631" spans="6:14" x14ac:dyDescent="0.25">
      <c r="F631" s="34"/>
      <c r="G631" s="34"/>
      <c r="H631" s="34"/>
      <c r="I631" s="34"/>
      <c r="J631" s="34"/>
      <c r="K631" s="34"/>
      <c r="L631" s="34"/>
      <c r="M631" s="34"/>
      <c r="N631" s="34"/>
    </row>
    <row r="632" spans="6:14" x14ac:dyDescent="0.25">
      <c r="F632" s="34"/>
      <c r="G632" s="34"/>
      <c r="H632" s="34"/>
      <c r="I632" s="34"/>
      <c r="J632" s="34"/>
      <c r="K632" s="34"/>
      <c r="L632" s="34"/>
      <c r="M632" s="34"/>
      <c r="N632" s="34"/>
    </row>
    <row r="633" spans="6:14" x14ac:dyDescent="0.25">
      <c r="F633" s="34"/>
      <c r="G633" s="34"/>
      <c r="H633" s="34"/>
      <c r="I633" s="34"/>
      <c r="J633" s="34"/>
      <c r="K633" s="34"/>
      <c r="L633" s="34"/>
      <c r="M633" s="34"/>
      <c r="N633" s="34"/>
    </row>
    <row r="634" spans="6:14" x14ac:dyDescent="0.25">
      <c r="F634" s="34"/>
      <c r="G634" s="34"/>
      <c r="H634" s="34"/>
      <c r="I634" s="34"/>
      <c r="J634" s="34"/>
      <c r="K634" s="34"/>
      <c r="L634" s="34"/>
      <c r="M634" s="34"/>
      <c r="N634" s="34"/>
    </row>
    <row r="635" spans="6:14" x14ac:dyDescent="0.25">
      <c r="F635" s="34"/>
      <c r="G635" s="34"/>
      <c r="H635" s="34"/>
      <c r="I635" s="34"/>
      <c r="J635" s="34"/>
      <c r="K635" s="34"/>
      <c r="L635" s="34"/>
      <c r="M635" s="34"/>
      <c r="N635" s="34"/>
    </row>
    <row r="636" spans="6:14" x14ac:dyDescent="0.25">
      <c r="F636" s="34"/>
      <c r="G636" s="34"/>
      <c r="H636" s="34"/>
      <c r="I636" s="34"/>
      <c r="J636" s="34"/>
      <c r="K636" s="34"/>
      <c r="L636" s="34"/>
      <c r="M636" s="34"/>
      <c r="N636" s="34"/>
    </row>
    <row r="637" spans="6:14" x14ac:dyDescent="0.25">
      <c r="F637" s="34"/>
      <c r="G637" s="34"/>
      <c r="H637" s="34"/>
      <c r="I637" s="34"/>
      <c r="J637" s="34"/>
      <c r="K637" s="34"/>
      <c r="L637" s="34"/>
      <c r="M637" s="34"/>
      <c r="N637" s="34"/>
    </row>
    <row r="638" spans="6:14" x14ac:dyDescent="0.25">
      <c r="F638" s="34"/>
      <c r="G638" s="34"/>
      <c r="H638" s="34"/>
      <c r="I638" s="34"/>
      <c r="J638" s="34"/>
      <c r="K638" s="34"/>
      <c r="L638" s="34"/>
      <c r="M638" s="34"/>
      <c r="N638" s="34"/>
    </row>
    <row r="639" spans="6:14" x14ac:dyDescent="0.25">
      <c r="F639" s="34"/>
      <c r="G639" s="34"/>
      <c r="H639" s="34"/>
      <c r="I639" s="34"/>
      <c r="J639" s="34"/>
      <c r="K639" s="34"/>
      <c r="L639" s="34"/>
      <c r="M639" s="34"/>
      <c r="N639" s="34"/>
    </row>
    <row r="640" spans="6:14" x14ac:dyDescent="0.25">
      <c r="F640" s="34"/>
      <c r="G640" s="34"/>
      <c r="H640" s="34"/>
      <c r="I640" s="34"/>
      <c r="J640" s="34"/>
      <c r="K640" s="34"/>
      <c r="L640" s="34"/>
      <c r="M640" s="34"/>
      <c r="N640" s="34"/>
    </row>
    <row r="641" spans="6:14" x14ac:dyDescent="0.25">
      <c r="F641" s="34"/>
      <c r="G641" s="34"/>
      <c r="H641" s="34"/>
      <c r="I641" s="34"/>
      <c r="J641" s="34"/>
      <c r="K641" s="34"/>
      <c r="L641" s="34"/>
      <c r="M641" s="34"/>
      <c r="N641" s="34"/>
    </row>
    <row r="642" spans="6:14" x14ac:dyDescent="0.25">
      <c r="F642" s="34"/>
      <c r="G642" s="34"/>
      <c r="H642" s="34"/>
      <c r="I642" s="34"/>
      <c r="J642" s="34"/>
      <c r="K642" s="34"/>
      <c r="L642" s="34"/>
      <c r="M642" s="34"/>
      <c r="N642" s="34"/>
    </row>
    <row r="643" spans="6:14" x14ac:dyDescent="0.25">
      <c r="F643" s="34"/>
      <c r="G643" s="34"/>
      <c r="H643" s="34"/>
      <c r="I643" s="34"/>
      <c r="J643" s="34"/>
      <c r="K643" s="34"/>
      <c r="L643" s="34"/>
      <c r="M643" s="34"/>
      <c r="N643" s="34"/>
    </row>
    <row r="644" spans="6:14" x14ac:dyDescent="0.25">
      <c r="F644" s="34"/>
      <c r="G644" s="34"/>
      <c r="H644" s="34"/>
      <c r="I644" s="34"/>
      <c r="J644" s="34"/>
      <c r="K644" s="34"/>
      <c r="L644" s="34"/>
      <c r="M644" s="34"/>
      <c r="N644" s="34"/>
    </row>
    <row r="645" spans="6:14" x14ac:dyDescent="0.25">
      <c r="F645" s="34"/>
      <c r="G645" s="34"/>
      <c r="H645" s="34"/>
      <c r="I645" s="34"/>
      <c r="J645" s="34"/>
      <c r="K645" s="34"/>
      <c r="L645" s="34"/>
      <c r="M645" s="34"/>
      <c r="N645" s="34"/>
    </row>
    <row r="646" spans="6:14" x14ac:dyDescent="0.25">
      <c r="F646" s="34"/>
      <c r="G646" s="34"/>
      <c r="H646" s="34"/>
      <c r="I646" s="34"/>
      <c r="J646" s="34"/>
      <c r="K646" s="34"/>
      <c r="L646" s="34"/>
      <c r="M646" s="34"/>
      <c r="N646" s="34"/>
    </row>
    <row r="647" spans="6:14" x14ac:dyDescent="0.25">
      <c r="F647" s="34"/>
      <c r="G647" s="34"/>
      <c r="H647" s="34"/>
      <c r="I647" s="34"/>
      <c r="J647" s="34"/>
      <c r="K647" s="34"/>
      <c r="L647" s="34"/>
      <c r="M647" s="34"/>
      <c r="N647" s="34"/>
    </row>
    <row r="648" spans="6:14" x14ac:dyDescent="0.25">
      <c r="F648" s="34"/>
      <c r="G648" s="34"/>
      <c r="H648" s="34"/>
      <c r="I648" s="34"/>
      <c r="J648" s="34"/>
      <c r="K648" s="34"/>
      <c r="L648" s="34"/>
      <c r="M648" s="34"/>
      <c r="N648" s="34"/>
    </row>
    <row r="649" spans="6:14" x14ac:dyDescent="0.25">
      <c r="F649" s="34"/>
      <c r="G649" s="34"/>
      <c r="H649" s="34"/>
      <c r="I649" s="34"/>
      <c r="J649" s="34"/>
      <c r="K649" s="34"/>
      <c r="L649" s="34"/>
      <c r="M649" s="34"/>
      <c r="N649" s="34"/>
    </row>
    <row r="650" spans="6:14" x14ac:dyDescent="0.25">
      <c r="F650" s="34"/>
      <c r="G650" s="34"/>
      <c r="H650" s="34"/>
      <c r="I650" s="34"/>
      <c r="J650" s="34"/>
      <c r="K650" s="34"/>
      <c r="L650" s="34"/>
      <c r="M650" s="34"/>
      <c r="N650" s="34"/>
    </row>
    <row r="651" spans="6:14" x14ac:dyDescent="0.25">
      <c r="F651" s="34"/>
      <c r="G651" s="34"/>
      <c r="H651" s="34"/>
      <c r="I651" s="34"/>
      <c r="J651" s="34"/>
      <c r="K651" s="34"/>
      <c r="L651" s="34"/>
      <c r="M651" s="34"/>
      <c r="N651" s="34"/>
    </row>
    <row r="652" spans="6:14" x14ac:dyDescent="0.25">
      <c r="F652" s="34"/>
      <c r="G652" s="34"/>
      <c r="H652" s="34"/>
      <c r="I652" s="34"/>
      <c r="J652" s="34"/>
      <c r="K652" s="34"/>
      <c r="L652" s="34"/>
      <c r="M652" s="34"/>
      <c r="N652" s="34"/>
    </row>
    <row r="653" spans="6:14" x14ac:dyDescent="0.25">
      <c r="F653" s="34"/>
      <c r="G653" s="34"/>
      <c r="H653" s="34"/>
      <c r="I653" s="34"/>
      <c r="J653" s="34"/>
      <c r="K653" s="34"/>
      <c r="L653" s="34"/>
      <c r="M653" s="34"/>
      <c r="N653" s="34"/>
    </row>
    <row r="654" spans="6:14" x14ac:dyDescent="0.25">
      <c r="F654" s="34"/>
      <c r="G654" s="34"/>
      <c r="H654" s="34"/>
      <c r="I654" s="34"/>
      <c r="J654" s="34"/>
      <c r="K654" s="34"/>
      <c r="L654" s="34"/>
      <c r="M654" s="34"/>
      <c r="N654" s="34"/>
    </row>
    <row r="655" spans="6:14" x14ac:dyDescent="0.25">
      <c r="F655" s="34"/>
      <c r="G655" s="34"/>
      <c r="H655" s="34"/>
      <c r="I655" s="34"/>
      <c r="J655" s="34"/>
      <c r="K655" s="34"/>
      <c r="L655" s="34"/>
      <c r="M655" s="34"/>
      <c r="N655" s="34"/>
    </row>
    <row r="656" spans="6:14" x14ac:dyDescent="0.25">
      <c r="F656" s="34"/>
      <c r="G656" s="34"/>
      <c r="H656" s="34"/>
      <c r="I656" s="34"/>
      <c r="J656" s="34"/>
      <c r="K656" s="34"/>
      <c r="L656" s="34"/>
      <c r="M656" s="34"/>
      <c r="N656" s="34"/>
    </row>
    <row r="657" spans="6:14" x14ac:dyDescent="0.25">
      <c r="F657" s="34"/>
      <c r="G657" s="34"/>
      <c r="H657" s="34"/>
      <c r="I657" s="34"/>
      <c r="J657" s="34"/>
      <c r="K657" s="34"/>
      <c r="L657" s="34"/>
      <c r="M657" s="34"/>
      <c r="N657" s="34"/>
    </row>
    <row r="658" spans="6:14" x14ac:dyDescent="0.25">
      <c r="F658" s="34"/>
      <c r="G658" s="34"/>
      <c r="H658" s="34"/>
      <c r="I658" s="34"/>
      <c r="J658" s="34"/>
      <c r="K658" s="34"/>
      <c r="L658" s="34"/>
      <c r="M658" s="34"/>
      <c r="N658" s="34"/>
    </row>
    <row r="659" spans="6:14" x14ac:dyDescent="0.25">
      <c r="F659" s="34"/>
      <c r="G659" s="34"/>
      <c r="H659" s="34"/>
      <c r="I659" s="34"/>
      <c r="J659" s="34"/>
      <c r="K659" s="34"/>
      <c r="L659" s="34"/>
      <c r="M659" s="34"/>
      <c r="N659" s="34"/>
    </row>
    <row r="660" spans="6:14" x14ac:dyDescent="0.25">
      <c r="F660" s="34"/>
      <c r="G660" s="34"/>
      <c r="H660" s="34"/>
      <c r="I660" s="34"/>
      <c r="J660" s="34"/>
      <c r="K660" s="34"/>
      <c r="L660" s="34"/>
      <c r="M660" s="34"/>
      <c r="N660" s="34"/>
    </row>
    <row r="661" spans="6:14" x14ac:dyDescent="0.25">
      <c r="F661" s="34"/>
      <c r="G661" s="34"/>
      <c r="H661" s="34"/>
      <c r="I661" s="34"/>
      <c r="J661" s="34"/>
      <c r="K661" s="34"/>
      <c r="L661" s="34"/>
      <c r="M661" s="34"/>
      <c r="N661" s="34"/>
    </row>
    <row r="662" spans="6:14" x14ac:dyDescent="0.25">
      <c r="F662" s="34"/>
      <c r="G662" s="34"/>
      <c r="H662" s="34"/>
      <c r="I662" s="34"/>
      <c r="J662" s="34"/>
      <c r="K662" s="34"/>
      <c r="L662" s="34"/>
      <c r="M662" s="34"/>
      <c r="N662" s="34"/>
    </row>
    <row r="663" spans="6:14" x14ac:dyDescent="0.25">
      <c r="F663" s="34"/>
      <c r="G663" s="34"/>
      <c r="H663" s="34"/>
      <c r="I663" s="34"/>
      <c r="J663" s="34"/>
      <c r="K663" s="34"/>
      <c r="L663" s="34"/>
      <c r="M663" s="34"/>
      <c r="N663" s="34"/>
    </row>
    <row r="664" spans="6:14" x14ac:dyDescent="0.25">
      <c r="F664" s="34"/>
      <c r="G664" s="34"/>
      <c r="H664" s="34"/>
      <c r="I664" s="34"/>
      <c r="J664" s="34"/>
      <c r="K664" s="34"/>
      <c r="L664" s="34"/>
      <c r="M664" s="34"/>
      <c r="N664" s="34"/>
    </row>
    <row r="665" spans="6:14" x14ac:dyDescent="0.25">
      <c r="F665" s="34"/>
      <c r="G665" s="34"/>
      <c r="H665" s="34"/>
      <c r="I665" s="34"/>
      <c r="J665" s="34"/>
      <c r="K665" s="34"/>
      <c r="L665" s="34"/>
      <c r="M665" s="34"/>
      <c r="N665" s="34"/>
    </row>
    <row r="666" spans="6:14" x14ac:dyDescent="0.25">
      <c r="F666" s="34"/>
      <c r="G666" s="34"/>
      <c r="H666" s="34"/>
      <c r="I666" s="34"/>
      <c r="J666" s="34"/>
      <c r="K666" s="34"/>
      <c r="L666" s="34"/>
      <c r="M666" s="34"/>
      <c r="N666" s="34"/>
    </row>
    <row r="667" spans="6:14" x14ac:dyDescent="0.25">
      <c r="F667" s="34"/>
      <c r="G667" s="34"/>
      <c r="H667" s="34"/>
      <c r="I667" s="34"/>
      <c r="J667" s="34"/>
      <c r="K667" s="34"/>
      <c r="L667" s="34"/>
      <c r="M667" s="34"/>
      <c r="N667" s="34"/>
    </row>
    <row r="668" spans="6:14" x14ac:dyDescent="0.25">
      <c r="F668" s="34"/>
      <c r="G668" s="34"/>
      <c r="H668" s="34"/>
      <c r="I668" s="34"/>
      <c r="J668" s="34"/>
      <c r="K668" s="34"/>
      <c r="L668" s="34"/>
      <c r="M668" s="34"/>
      <c r="N668" s="34"/>
    </row>
    <row r="669" spans="6:14" x14ac:dyDescent="0.25">
      <c r="F669" s="34"/>
      <c r="G669" s="34"/>
      <c r="H669" s="34"/>
      <c r="I669" s="34"/>
      <c r="J669" s="34"/>
      <c r="K669" s="34"/>
      <c r="L669" s="34"/>
      <c r="M669" s="34"/>
      <c r="N669" s="34"/>
    </row>
    <row r="670" spans="6:14" x14ac:dyDescent="0.25">
      <c r="F670" s="34"/>
      <c r="G670" s="34"/>
      <c r="H670" s="34"/>
      <c r="I670" s="34"/>
      <c r="J670" s="34"/>
      <c r="K670" s="34"/>
      <c r="L670" s="34"/>
      <c r="M670" s="34"/>
      <c r="N670" s="34"/>
    </row>
    <row r="671" spans="6:14" x14ac:dyDescent="0.25">
      <c r="F671" s="34"/>
      <c r="G671" s="34"/>
      <c r="H671" s="34"/>
      <c r="I671" s="34"/>
      <c r="J671" s="34"/>
      <c r="K671" s="34"/>
      <c r="L671" s="34"/>
      <c r="M671" s="34"/>
      <c r="N671" s="34"/>
    </row>
    <row r="672" spans="6:14" x14ac:dyDescent="0.25">
      <c r="F672" s="34"/>
      <c r="G672" s="34"/>
      <c r="H672" s="34"/>
      <c r="I672" s="34"/>
      <c r="J672" s="34"/>
      <c r="K672" s="34"/>
      <c r="L672" s="34"/>
      <c r="M672" s="34"/>
      <c r="N672" s="34"/>
    </row>
    <row r="673" spans="6:14" x14ac:dyDescent="0.25">
      <c r="F673" s="34"/>
      <c r="G673" s="34"/>
      <c r="H673" s="34"/>
      <c r="I673" s="34"/>
      <c r="J673" s="34"/>
      <c r="K673" s="34"/>
      <c r="L673" s="34"/>
      <c r="M673" s="34"/>
      <c r="N673" s="34"/>
    </row>
    <row r="674" spans="6:14" x14ac:dyDescent="0.25">
      <c r="F674" s="34"/>
      <c r="G674" s="34"/>
      <c r="H674" s="34"/>
      <c r="I674" s="34"/>
      <c r="J674" s="34"/>
      <c r="K674" s="34"/>
      <c r="L674" s="34"/>
      <c r="M674" s="34"/>
      <c r="N674" s="34"/>
    </row>
    <row r="675" spans="6:14" x14ac:dyDescent="0.25">
      <c r="F675" s="34"/>
      <c r="G675" s="34"/>
      <c r="H675" s="34"/>
      <c r="I675" s="34"/>
      <c r="J675" s="34"/>
      <c r="K675" s="34"/>
      <c r="L675" s="34"/>
      <c r="M675" s="34"/>
      <c r="N675" s="34"/>
    </row>
    <row r="676" spans="6:14" x14ac:dyDescent="0.25">
      <c r="F676" s="34"/>
      <c r="G676" s="34"/>
      <c r="H676" s="34"/>
      <c r="I676" s="34"/>
      <c r="J676" s="34"/>
      <c r="K676" s="34"/>
      <c r="L676" s="34"/>
      <c r="M676" s="34"/>
      <c r="N676" s="34"/>
    </row>
    <row r="677" spans="6:14" x14ac:dyDescent="0.25">
      <c r="F677" s="34"/>
      <c r="G677" s="34"/>
      <c r="H677" s="34"/>
      <c r="I677" s="34"/>
      <c r="J677" s="34"/>
      <c r="K677" s="34"/>
      <c r="L677" s="34"/>
      <c r="M677" s="34"/>
      <c r="N677" s="34"/>
    </row>
    <row r="678" spans="6:14" x14ac:dyDescent="0.25">
      <c r="F678" s="34"/>
      <c r="G678" s="34"/>
      <c r="H678" s="34"/>
      <c r="I678" s="34"/>
      <c r="J678" s="34"/>
      <c r="K678" s="34"/>
      <c r="L678" s="34"/>
      <c r="M678" s="34"/>
      <c r="N678" s="34"/>
    </row>
    <row r="679" spans="6:14" x14ac:dyDescent="0.25">
      <c r="F679" s="34"/>
      <c r="G679" s="34"/>
      <c r="H679" s="34"/>
      <c r="I679" s="34"/>
      <c r="J679" s="34"/>
      <c r="K679" s="34"/>
      <c r="L679" s="34"/>
      <c r="M679" s="34"/>
      <c r="N679" s="34"/>
    </row>
    <row r="680" spans="6:14" x14ac:dyDescent="0.25">
      <c r="F680" s="34"/>
      <c r="G680" s="34"/>
      <c r="H680" s="34"/>
      <c r="I680" s="34"/>
      <c r="J680" s="34"/>
      <c r="K680" s="34"/>
      <c r="L680" s="34"/>
      <c r="M680" s="34"/>
      <c r="N680" s="34"/>
    </row>
    <row r="681" spans="6:14" x14ac:dyDescent="0.25">
      <c r="F681" s="34"/>
      <c r="G681" s="34"/>
      <c r="H681" s="34"/>
      <c r="I681" s="34"/>
      <c r="J681" s="34"/>
      <c r="K681" s="34"/>
      <c r="L681" s="34"/>
      <c r="M681" s="34"/>
      <c r="N681" s="34"/>
    </row>
    <row r="682" spans="6:14" x14ac:dyDescent="0.25">
      <c r="F682" s="34"/>
      <c r="G682" s="34"/>
      <c r="H682" s="34"/>
      <c r="I682" s="34"/>
      <c r="J682" s="34"/>
      <c r="K682" s="34"/>
      <c r="L682" s="34"/>
      <c r="M682" s="34"/>
      <c r="N682" s="34"/>
    </row>
    <row r="683" spans="6:14" x14ac:dyDescent="0.25">
      <c r="F683" s="34"/>
      <c r="G683" s="34"/>
      <c r="H683" s="34"/>
      <c r="I683" s="34"/>
      <c r="J683" s="34"/>
      <c r="K683" s="34"/>
      <c r="L683" s="34"/>
      <c r="M683" s="34"/>
      <c r="N683" s="34"/>
    </row>
    <row r="684" spans="6:14" x14ac:dyDescent="0.25">
      <c r="F684" s="34"/>
      <c r="G684" s="34"/>
      <c r="H684" s="34"/>
      <c r="I684" s="34"/>
      <c r="J684" s="34"/>
      <c r="K684" s="34"/>
      <c r="L684" s="34"/>
      <c r="M684" s="34"/>
      <c r="N684" s="34"/>
    </row>
    <row r="685" spans="6:14" x14ac:dyDescent="0.25">
      <c r="F685" s="34"/>
      <c r="G685" s="34"/>
      <c r="H685" s="34"/>
      <c r="I685" s="34"/>
      <c r="J685" s="34"/>
      <c r="K685" s="34"/>
      <c r="L685" s="34"/>
      <c r="M685" s="34"/>
      <c r="N685" s="34"/>
    </row>
    <row r="686" spans="6:14" x14ac:dyDescent="0.25">
      <c r="F686" s="34"/>
      <c r="G686" s="34"/>
      <c r="H686" s="34"/>
      <c r="I686" s="34"/>
      <c r="J686" s="34"/>
      <c r="K686" s="34"/>
      <c r="L686" s="34"/>
      <c r="M686" s="34"/>
      <c r="N686" s="34"/>
    </row>
    <row r="687" spans="6:14" x14ac:dyDescent="0.25">
      <c r="F687" s="34"/>
      <c r="G687" s="34"/>
      <c r="H687" s="34"/>
      <c r="I687" s="34"/>
      <c r="J687" s="34"/>
      <c r="K687" s="34"/>
      <c r="L687" s="34"/>
      <c r="M687" s="34"/>
      <c r="N687" s="34"/>
    </row>
    <row r="688" spans="6:14" x14ac:dyDescent="0.25">
      <c r="F688" s="34"/>
      <c r="G688" s="34"/>
      <c r="H688" s="34"/>
      <c r="I688" s="34"/>
      <c r="J688" s="34"/>
      <c r="K688" s="34"/>
      <c r="L688" s="34"/>
      <c r="M688" s="34"/>
      <c r="N688" s="34"/>
    </row>
    <row r="689" spans="6:14" x14ac:dyDescent="0.25">
      <c r="F689" s="34"/>
      <c r="G689" s="34"/>
      <c r="H689" s="34"/>
      <c r="I689" s="34"/>
      <c r="J689" s="34"/>
      <c r="K689" s="34"/>
      <c r="L689" s="34"/>
      <c r="M689" s="34"/>
      <c r="N689" s="34"/>
    </row>
    <row r="690" spans="6:14" x14ac:dyDescent="0.25">
      <c r="F690" s="34"/>
      <c r="G690" s="34"/>
      <c r="H690" s="34"/>
      <c r="I690" s="34"/>
      <c r="J690" s="34"/>
      <c r="K690" s="34"/>
      <c r="L690" s="34"/>
      <c r="M690" s="34"/>
      <c r="N690" s="34"/>
    </row>
    <row r="691" spans="6:14" x14ac:dyDescent="0.25">
      <c r="F691" s="34"/>
      <c r="G691" s="34"/>
      <c r="H691" s="34"/>
      <c r="I691" s="34"/>
      <c r="J691" s="34"/>
      <c r="K691" s="34"/>
      <c r="L691" s="34"/>
      <c r="M691" s="34"/>
      <c r="N691" s="34"/>
    </row>
    <row r="692" spans="6:14" x14ac:dyDescent="0.25">
      <c r="F692" s="34"/>
      <c r="G692" s="34"/>
      <c r="H692" s="34"/>
      <c r="I692" s="34"/>
      <c r="J692" s="34"/>
      <c r="K692" s="34"/>
      <c r="L692" s="34"/>
      <c r="M692" s="34"/>
      <c r="N692" s="34"/>
    </row>
    <row r="693" spans="6:14" x14ac:dyDescent="0.25">
      <c r="F693" s="34"/>
      <c r="G693" s="34"/>
      <c r="H693" s="34"/>
      <c r="I693" s="34"/>
      <c r="J693" s="34"/>
      <c r="K693" s="34"/>
      <c r="L693" s="34"/>
      <c r="M693" s="34"/>
      <c r="N693" s="34"/>
    </row>
    <row r="694" spans="6:14" x14ac:dyDescent="0.25">
      <c r="F694" s="34"/>
      <c r="G694" s="34"/>
      <c r="H694" s="34"/>
      <c r="I694" s="34"/>
      <c r="J694" s="34"/>
      <c r="K694" s="34"/>
      <c r="L694" s="34"/>
      <c r="M694" s="34"/>
      <c r="N694" s="34"/>
    </row>
    <row r="695" spans="6:14" x14ac:dyDescent="0.25">
      <c r="F695" s="34"/>
      <c r="G695" s="34"/>
      <c r="H695" s="34"/>
      <c r="I695" s="34"/>
      <c r="J695" s="34"/>
      <c r="K695" s="34"/>
      <c r="L695" s="34"/>
      <c r="M695" s="34"/>
      <c r="N695" s="34"/>
    </row>
    <row r="696" spans="6:14" x14ac:dyDescent="0.25">
      <c r="F696" s="34"/>
      <c r="G696" s="34"/>
      <c r="H696" s="34"/>
      <c r="I696" s="34"/>
      <c r="J696" s="34"/>
      <c r="K696" s="34"/>
      <c r="L696" s="34"/>
      <c r="M696" s="34"/>
      <c r="N696" s="34"/>
    </row>
    <row r="697" spans="6:14" x14ac:dyDescent="0.25">
      <c r="F697" s="34"/>
      <c r="G697" s="34"/>
      <c r="H697" s="34"/>
      <c r="I697" s="34"/>
      <c r="J697" s="34"/>
      <c r="K697" s="34"/>
      <c r="L697" s="34"/>
      <c r="M697" s="34"/>
      <c r="N697" s="34"/>
    </row>
    <row r="698" spans="6:14" x14ac:dyDescent="0.25">
      <c r="F698" s="34"/>
      <c r="G698" s="34"/>
      <c r="H698" s="34"/>
      <c r="I698" s="34"/>
      <c r="J698" s="34"/>
      <c r="K698" s="34"/>
      <c r="L698" s="34"/>
      <c r="M698" s="34"/>
      <c r="N698" s="34"/>
    </row>
    <row r="699" spans="6:14" x14ac:dyDescent="0.25">
      <c r="F699" s="34"/>
      <c r="G699" s="34"/>
      <c r="H699" s="34"/>
      <c r="I699" s="34"/>
      <c r="J699" s="34"/>
      <c r="K699" s="34"/>
      <c r="L699" s="34"/>
      <c r="M699" s="34"/>
      <c r="N699" s="34"/>
    </row>
    <row r="700" spans="6:14" x14ac:dyDescent="0.25">
      <c r="F700" s="34"/>
      <c r="G700" s="34"/>
      <c r="H700" s="34"/>
      <c r="I700" s="34"/>
      <c r="J700" s="34"/>
      <c r="K700" s="34"/>
      <c r="L700" s="34"/>
      <c r="M700" s="34"/>
      <c r="N700" s="34"/>
    </row>
    <row r="701" spans="6:14" x14ac:dyDescent="0.25">
      <c r="F701" s="34"/>
      <c r="G701" s="34"/>
      <c r="H701" s="34"/>
      <c r="I701" s="34"/>
      <c r="J701" s="34"/>
      <c r="K701" s="34"/>
      <c r="L701" s="34"/>
      <c r="M701" s="34"/>
      <c r="N701" s="34"/>
    </row>
    <row r="702" spans="6:14" x14ac:dyDescent="0.25">
      <c r="F702" s="34"/>
      <c r="G702" s="34"/>
      <c r="H702" s="34"/>
      <c r="I702" s="34"/>
      <c r="J702" s="34"/>
      <c r="K702" s="34"/>
      <c r="L702" s="34"/>
      <c r="M702" s="34"/>
      <c r="N702" s="34"/>
    </row>
    <row r="703" spans="6:14" x14ac:dyDescent="0.25">
      <c r="F703" s="34"/>
      <c r="G703" s="34"/>
      <c r="H703" s="34"/>
      <c r="I703" s="34"/>
      <c r="J703" s="34"/>
      <c r="K703" s="34"/>
      <c r="L703" s="34"/>
      <c r="M703" s="34"/>
      <c r="N703" s="34"/>
    </row>
    <row r="704" spans="6:14" x14ac:dyDescent="0.25">
      <c r="F704" s="34"/>
      <c r="G704" s="34"/>
      <c r="H704" s="34"/>
      <c r="I704" s="34"/>
      <c r="J704" s="34"/>
      <c r="K704" s="34"/>
      <c r="L704" s="34"/>
      <c r="M704" s="34"/>
      <c r="N704" s="34"/>
    </row>
    <row r="705" spans="6:14" x14ac:dyDescent="0.25">
      <c r="F705" s="34"/>
      <c r="G705" s="34"/>
      <c r="H705" s="34"/>
      <c r="I705" s="34"/>
      <c r="J705" s="34"/>
      <c r="K705" s="34"/>
      <c r="L705" s="34"/>
      <c r="M705" s="34"/>
      <c r="N705" s="34"/>
    </row>
    <row r="706" spans="6:14" x14ac:dyDescent="0.25">
      <c r="F706" s="34"/>
      <c r="G706" s="34"/>
      <c r="H706" s="34"/>
      <c r="I706" s="34"/>
      <c r="J706" s="34"/>
      <c r="K706" s="34"/>
      <c r="L706" s="34"/>
      <c r="M706" s="34"/>
      <c r="N706" s="34"/>
    </row>
    <row r="707" spans="6:14" x14ac:dyDescent="0.25">
      <c r="F707" s="34"/>
      <c r="G707" s="34"/>
      <c r="H707" s="34"/>
      <c r="I707" s="34"/>
      <c r="J707" s="34"/>
      <c r="K707" s="34"/>
      <c r="L707" s="34"/>
      <c r="M707" s="34"/>
      <c r="N707" s="34"/>
    </row>
    <row r="708" spans="6:14" x14ac:dyDescent="0.25">
      <c r="F708" s="34"/>
      <c r="G708" s="34"/>
      <c r="H708" s="34"/>
      <c r="I708" s="34"/>
      <c r="J708" s="34"/>
      <c r="K708" s="34"/>
      <c r="L708" s="34"/>
      <c r="M708" s="34"/>
      <c r="N708" s="34"/>
    </row>
    <row r="709" spans="6:14" x14ac:dyDescent="0.25">
      <c r="F709" s="34"/>
      <c r="G709" s="34"/>
      <c r="H709" s="34"/>
      <c r="I709" s="34"/>
      <c r="J709" s="34"/>
      <c r="K709" s="34"/>
      <c r="L709" s="34"/>
      <c r="M709" s="34"/>
      <c r="N709" s="34"/>
    </row>
    <row r="710" spans="6:14" x14ac:dyDescent="0.25">
      <c r="F710" s="34"/>
      <c r="G710" s="34"/>
      <c r="H710" s="34"/>
      <c r="I710" s="34"/>
      <c r="J710" s="34"/>
      <c r="K710" s="34"/>
      <c r="L710" s="34"/>
      <c r="M710" s="34"/>
      <c r="N710" s="34"/>
    </row>
    <row r="711" spans="6:14" x14ac:dyDescent="0.25">
      <c r="F711" s="34"/>
      <c r="G711" s="34"/>
      <c r="H711" s="34"/>
      <c r="I711" s="34"/>
      <c r="J711" s="34"/>
      <c r="K711" s="34"/>
      <c r="L711" s="34"/>
      <c r="M711" s="34"/>
      <c r="N711" s="34"/>
    </row>
    <row r="712" spans="6:14" x14ac:dyDescent="0.25">
      <c r="F712" s="34"/>
      <c r="G712" s="34"/>
      <c r="H712" s="34"/>
      <c r="I712" s="34"/>
      <c r="J712" s="34"/>
      <c r="K712" s="34"/>
      <c r="L712" s="34"/>
      <c r="M712" s="34"/>
      <c r="N712" s="34"/>
    </row>
    <row r="713" spans="6:14" x14ac:dyDescent="0.25">
      <c r="F713" s="34"/>
      <c r="G713" s="34"/>
      <c r="H713" s="34"/>
      <c r="I713" s="34"/>
      <c r="J713" s="34"/>
      <c r="K713" s="34"/>
      <c r="L713" s="34"/>
      <c r="M713" s="34"/>
      <c r="N713" s="34"/>
    </row>
    <row r="714" spans="6:14" x14ac:dyDescent="0.25">
      <c r="F714" s="34"/>
      <c r="G714" s="34"/>
      <c r="H714" s="34"/>
      <c r="I714" s="34"/>
      <c r="J714" s="34"/>
      <c r="K714" s="34"/>
      <c r="L714" s="34"/>
      <c r="M714" s="34"/>
      <c r="N714" s="34"/>
    </row>
    <row r="715" spans="6:14" x14ac:dyDescent="0.25">
      <c r="F715" s="34"/>
      <c r="G715" s="34"/>
      <c r="H715" s="34"/>
      <c r="I715" s="34"/>
      <c r="J715" s="34"/>
      <c r="K715" s="34"/>
      <c r="L715" s="34"/>
      <c r="M715" s="34"/>
      <c r="N715" s="34"/>
    </row>
    <row r="716" spans="6:14" x14ac:dyDescent="0.25">
      <c r="F716" s="34"/>
      <c r="G716" s="34"/>
      <c r="H716" s="34"/>
      <c r="I716" s="34"/>
      <c r="J716" s="34"/>
      <c r="K716" s="34"/>
      <c r="L716" s="34"/>
      <c r="M716" s="34"/>
      <c r="N716" s="34"/>
    </row>
    <row r="717" spans="6:14" x14ac:dyDescent="0.25">
      <c r="F717" s="34"/>
      <c r="G717" s="34"/>
      <c r="H717" s="34"/>
      <c r="I717" s="34"/>
      <c r="J717" s="34"/>
      <c r="K717" s="34"/>
      <c r="L717" s="34"/>
      <c r="M717" s="34"/>
      <c r="N717" s="34"/>
    </row>
    <row r="718" spans="6:14" x14ac:dyDescent="0.25">
      <c r="F718" s="34"/>
      <c r="G718" s="34"/>
      <c r="H718" s="34"/>
      <c r="I718" s="34"/>
      <c r="J718" s="34"/>
      <c r="K718" s="34"/>
      <c r="L718" s="34"/>
      <c r="M718" s="34"/>
      <c r="N718" s="34"/>
    </row>
    <row r="719" spans="6:14" x14ac:dyDescent="0.25">
      <c r="F719" s="34"/>
      <c r="G719" s="34"/>
      <c r="H719" s="34"/>
      <c r="I719" s="34"/>
      <c r="J719" s="34"/>
      <c r="K719" s="34"/>
      <c r="L719" s="34"/>
      <c r="M719" s="34"/>
      <c r="N719" s="34"/>
    </row>
    <row r="720" spans="6:14" x14ac:dyDescent="0.25">
      <c r="F720" s="34"/>
      <c r="G720" s="34"/>
      <c r="H720" s="34"/>
      <c r="I720" s="34"/>
      <c r="J720" s="34"/>
      <c r="K720" s="34"/>
      <c r="L720" s="34"/>
      <c r="M720" s="34"/>
      <c r="N720" s="34"/>
    </row>
    <row r="721" spans="6:14" x14ac:dyDescent="0.25">
      <c r="F721" s="34"/>
      <c r="G721" s="34"/>
      <c r="H721" s="34"/>
      <c r="I721" s="34"/>
      <c r="J721" s="34"/>
      <c r="K721" s="34"/>
      <c r="L721" s="34"/>
      <c r="M721" s="34"/>
      <c r="N721" s="34"/>
    </row>
    <row r="722" spans="6:14" x14ac:dyDescent="0.25">
      <c r="F722" s="34"/>
      <c r="G722" s="34"/>
      <c r="H722" s="34"/>
      <c r="I722" s="34"/>
      <c r="J722" s="34"/>
      <c r="K722" s="34"/>
      <c r="L722" s="34"/>
      <c r="M722" s="34"/>
      <c r="N722" s="34"/>
    </row>
    <row r="723" spans="6:14" x14ac:dyDescent="0.25">
      <c r="F723" s="34"/>
      <c r="G723" s="34"/>
      <c r="H723" s="34"/>
      <c r="I723" s="34"/>
      <c r="J723" s="34"/>
      <c r="K723" s="34"/>
      <c r="L723" s="34"/>
      <c r="M723" s="34"/>
      <c r="N723" s="34"/>
    </row>
    <row r="724" spans="6:14" x14ac:dyDescent="0.25">
      <c r="F724" s="34"/>
      <c r="G724" s="34"/>
      <c r="H724" s="34"/>
      <c r="I724" s="34"/>
      <c r="J724" s="34"/>
      <c r="K724" s="34"/>
      <c r="L724" s="34"/>
      <c r="M724" s="34"/>
      <c r="N724" s="34"/>
    </row>
    <row r="725" spans="6:14" x14ac:dyDescent="0.25">
      <c r="F725" s="34"/>
      <c r="G725" s="34"/>
      <c r="H725" s="34"/>
      <c r="I725" s="34"/>
      <c r="J725" s="34"/>
      <c r="K725" s="34"/>
      <c r="L725" s="34"/>
      <c r="M725" s="34"/>
      <c r="N725" s="34"/>
    </row>
    <row r="726" spans="6:14" x14ac:dyDescent="0.25">
      <c r="F726" s="34"/>
      <c r="G726" s="34"/>
      <c r="H726" s="34"/>
      <c r="I726" s="34"/>
      <c r="J726" s="34"/>
      <c r="K726" s="34"/>
      <c r="L726" s="34"/>
      <c r="M726" s="34"/>
      <c r="N726" s="34"/>
    </row>
    <row r="727" spans="6:14" x14ac:dyDescent="0.25">
      <c r="F727" s="34"/>
      <c r="G727" s="34"/>
      <c r="H727" s="34"/>
      <c r="I727" s="34"/>
      <c r="J727" s="34"/>
      <c r="K727" s="34"/>
      <c r="L727" s="34"/>
      <c r="M727" s="34"/>
      <c r="N727" s="34"/>
    </row>
    <row r="728" spans="6:14" x14ac:dyDescent="0.25">
      <c r="F728" s="34"/>
      <c r="G728" s="34"/>
      <c r="H728" s="34"/>
      <c r="I728" s="34"/>
      <c r="J728" s="34"/>
      <c r="K728" s="34"/>
      <c r="L728" s="34"/>
      <c r="M728" s="34"/>
      <c r="N728" s="34"/>
    </row>
    <row r="729" spans="6:14" x14ac:dyDescent="0.25">
      <c r="F729" s="34"/>
      <c r="G729" s="34"/>
      <c r="H729" s="34"/>
      <c r="I729" s="34"/>
      <c r="J729" s="34"/>
      <c r="K729" s="34"/>
      <c r="L729" s="34"/>
      <c r="M729" s="34"/>
      <c r="N729" s="34"/>
    </row>
    <row r="730" spans="6:14" x14ac:dyDescent="0.25">
      <c r="F730" s="34"/>
      <c r="G730" s="34"/>
      <c r="H730" s="34"/>
      <c r="I730" s="34"/>
      <c r="J730" s="34"/>
      <c r="K730" s="34"/>
      <c r="L730" s="34"/>
      <c r="M730" s="34"/>
      <c r="N730" s="34"/>
    </row>
    <row r="731" spans="6:14" x14ac:dyDescent="0.25">
      <c r="F731" s="34"/>
      <c r="G731" s="34"/>
      <c r="H731" s="34"/>
      <c r="I731" s="34"/>
      <c r="J731" s="34"/>
      <c r="K731" s="34"/>
      <c r="L731" s="34"/>
      <c r="M731" s="34"/>
      <c r="N731" s="34"/>
    </row>
    <row r="732" spans="6:14" x14ac:dyDescent="0.25">
      <c r="F732" s="34"/>
      <c r="G732" s="34"/>
      <c r="H732" s="34"/>
      <c r="I732" s="34"/>
      <c r="J732" s="34"/>
      <c r="K732" s="34"/>
      <c r="L732" s="34"/>
      <c r="M732" s="34"/>
      <c r="N732" s="34"/>
    </row>
    <row r="733" spans="6:14" x14ac:dyDescent="0.25">
      <c r="F733" s="34"/>
      <c r="G733" s="34"/>
      <c r="H733" s="34"/>
      <c r="I733" s="34"/>
      <c r="J733" s="34"/>
      <c r="K733" s="34"/>
      <c r="L733" s="34"/>
      <c r="M733" s="34"/>
      <c r="N733" s="34"/>
    </row>
    <row r="734" spans="6:14" x14ac:dyDescent="0.25">
      <c r="F734" s="34"/>
      <c r="G734" s="34"/>
      <c r="H734" s="34"/>
      <c r="I734" s="34"/>
      <c r="J734" s="34"/>
      <c r="K734" s="34"/>
      <c r="L734" s="34"/>
      <c r="M734" s="34"/>
      <c r="N734" s="34"/>
    </row>
    <row r="735" spans="6:14" x14ac:dyDescent="0.25">
      <c r="F735" s="34"/>
      <c r="G735" s="34"/>
      <c r="H735" s="34"/>
      <c r="I735" s="34"/>
      <c r="J735" s="34"/>
      <c r="K735" s="34"/>
      <c r="L735" s="34"/>
      <c r="M735" s="34"/>
      <c r="N735" s="34"/>
    </row>
    <row r="736" spans="6:14" x14ac:dyDescent="0.25">
      <c r="F736" s="34"/>
      <c r="G736" s="34"/>
      <c r="H736" s="34"/>
      <c r="I736" s="34"/>
      <c r="J736" s="34"/>
      <c r="K736" s="34"/>
      <c r="L736" s="34"/>
      <c r="M736" s="34"/>
      <c r="N736" s="34"/>
    </row>
    <row r="737" spans="6:14" x14ac:dyDescent="0.25">
      <c r="F737" s="34"/>
      <c r="G737" s="34"/>
      <c r="H737" s="34"/>
      <c r="I737" s="34"/>
      <c r="J737" s="34"/>
      <c r="K737" s="34"/>
      <c r="L737" s="34"/>
      <c r="M737" s="34"/>
      <c r="N737" s="34"/>
    </row>
    <row r="738" spans="6:14" x14ac:dyDescent="0.25">
      <c r="F738" s="34"/>
      <c r="G738" s="34"/>
      <c r="H738" s="34"/>
      <c r="I738" s="34"/>
      <c r="J738" s="34"/>
      <c r="K738" s="34"/>
      <c r="L738" s="34"/>
      <c r="M738" s="34"/>
      <c r="N738" s="34"/>
    </row>
    <row r="739" spans="6:14" x14ac:dyDescent="0.25">
      <c r="F739" s="34"/>
      <c r="G739" s="34"/>
      <c r="H739" s="34"/>
      <c r="I739" s="34"/>
      <c r="J739" s="34"/>
      <c r="K739" s="34"/>
      <c r="L739" s="34"/>
      <c r="M739" s="34"/>
      <c r="N739" s="34"/>
    </row>
    <row r="740" spans="6:14" x14ac:dyDescent="0.25">
      <c r="F740" s="34"/>
      <c r="G740" s="34"/>
      <c r="H740" s="34"/>
      <c r="I740" s="34"/>
      <c r="J740" s="34"/>
      <c r="K740" s="34"/>
      <c r="L740" s="34"/>
      <c r="M740" s="34"/>
      <c r="N740" s="34"/>
    </row>
    <row r="741" spans="6:14" x14ac:dyDescent="0.25">
      <c r="F741" s="34"/>
      <c r="G741" s="34"/>
      <c r="H741" s="34"/>
      <c r="I741" s="34"/>
      <c r="J741" s="34"/>
      <c r="K741" s="34"/>
      <c r="L741" s="34"/>
      <c r="M741" s="34"/>
      <c r="N741" s="34"/>
    </row>
    <row r="742" spans="6:14" x14ac:dyDescent="0.25">
      <c r="F742" s="34"/>
      <c r="G742" s="34"/>
      <c r="H742" s="34"/>
      <c r="I742" s="34"/>
      <c r="J742" s="34"/>
      <c r="K742" s="34"/>
      <c r="L742" s="34"/>
      <c r="M742" s="34"/>
      <c r="N742" s="34"/>
    </row>
    <row r="743" spans="6:14" x14ac:dyDescent="0.25">
      <c r="F743" s="34"/>
      <c r="G743" s="34"/>
      <c r="H743" s="34"/>
      <c r="I743" s="34"/>
      <c r="J743" s="34"/>
      <c r="K743" s="34"/>
      <c r="L743" s="34"/>
      <c r="M743" s="34"/>
      <c r="N743" s="34"/>
    </row>
    <row r="744" spans="6:14" x14ac:dyDescent="0.25">
      <c r="F744" s="34"/>
      <c r="G744" s="34"/>
      <c r="H744" s="34"/>
      <c r="I744" s="34"/>
      <c r="J744" s="34"/>
      <c r="K744" s="34"/>
      <c r="L744" s="34"/>
      <c r="M744" s="34"/>
      <c r="N744" s="34"/>
    </row>
    <row r="745" spans="6:14" x14ac:dyDescent="0.25">
      <c r="F745" s="34"/>
      <c r="G745" s="34"/>
      <c r="H745" s="34"/>
      <c r="I745" s="34"/>
      <c r="J745" s="34"/>
      <c r="K745" s="34"/>
      <c r="L745" s="34"/>
      <c r="M745" s="34"/>
      <c r="N745" s="34"/>
    </row>
    <row r="746" spans="6:14" x14ac:dyDescent="0.25">
      <c r="F746" s="34"/>
      <c r="G746" s="34"/>
      <c r="H746" s="34"/>
      <c r="I746" s="34"/>
      <c r="J746" s="34"/>
      <c r="K746" s="34"/>
      <c r="L746" s="34"/>
      <c r="M746" s="34"/>
      <c r="N746" s="34"/>
    </row>
    <row r="747" spans="6:14" x14ac:dyDescent="0.25">
      <c r="F747" s="34"/>
      <c r="G747" s="34"/>
      <c r="H747" s="34"/>
      <c r="I747" s="34"/>
      <c r="J747" s="34"/>
      <c r="K747" s="34"/>
      <c r="L747" s="34"/>
      <c r="M747" s="34"/>
      <c r="N747" s="34"/>
    </row>
    <row r="748" spans="6:14" x14ac:dyDescent="0.25">
      <c r="F748" s="34"/>
      <c r="G748" s="34"/>
      <c r="H748" s="34"/>
      <c r="I748" s="34"/>
      <c r="J748" s="34"/>
      <c r="K748" s="34"/>
      <c r="L748" s="34"/>
      <c r="M748" s="34"/>
      <c r="N748" s="34"/>
    </row>
    <row r="749" spans="6:14" x14ac:dyDescent="0.25">
      <c r="F749" s="34"/>
      <c r="G749" s="34"/>
      <c r="H749" s="34"/>
      <c r="I749" s="34"/>
      <c r="J749" s="34"/>
      <c r="K749" s="34"/>
      <c r="L749" s="34"/>
      <c r="M749" s="34"/>
      <c r="N749" s="34"/>
    </row>
    <row r="750" spans="6:14" x14ac:dyDescent="0.25">
      <c r="F750" s="34"/>
      <c r="G750" s="34"/>
      <c r="H750" s="34"/>
      <c r="I750" s="34"/>
      <c r="J750" s="34"/>
      <c r="K750" s="34"/>
      <c r="L750" s="34"/>
      <c r="M750" s="34"/>
      <c r="N750" s="34"/>
    </row>
    <row r="751" spans="6:14" x14ac:dyDescent="0.25">
      <c r="F751" s="34"/>
      <c r="G751" s="34"/>
      <c r="H751" s="34"/>
      <c r="I751" s="34"/>
      <c r="J751" s="34"/>
      <c r="K751" s="34"/>
      <c r="L751" s="34"/>
      <c r="M751" s="34"/>
      <c r="N751" s="34"/>
    </row>
    <row r="752" spans="6:14" x14ac:dyDescent="0.25">
      <c r="F752" s="34"/>
      <c r="G752" s="34"/>
      <c r="H752" s="34"/>
      <c r="I752" s="34"/>
      <c r="J752" s="34"/>
      <c r="K752" s="34"/>
      <c r="L752" s="34"/>
      <c r="M752" s="34"/>
      <c r="N752" s="34"/>
    </row>
    <row r="753" spans="6:14" x14ac:dyDescent="0.25">
      <c r="F753" s="34"/>
      <c r="G753" s="34"/>
      <c r="H753" s="34"/>
      <c r="I753" s="34"/>
      <c r="J753" s="34"/>
      <c r="K753" s="34"/>
      <c r="L753" s="34"/>
      <c r="M753" s="34"/>
      <c r="N753" s="34"/>
    </row>
    <row r="754" spans="6:14" x14ac:dyDescent="0.25">
      <c r="F754" s="34"/>
      <c r="G754" s="34"/>
      <c r="H754" s="34"/>
      <c r="I754" s="34"/>
      <c r="J754" s="34"/>
      <c r="K754" s="34"/>
      <c r="L754" s="34"/>
      <c r="M754" s="34"/>
      <c r="N754" s="34"/>
    </row>
    <row r="755" spans="6:14" x14ac:dyDescent="0.25">
      <c r="F755" s="34"/>
      <c r="G755" s="34"/>
      <c r="H755" s="34"/>
      <c r="I755" s="34"/>
      <c r="J755" s="34"/>
      <c r="K755" s="34"/>
      <c r="L755" s="34"/>
      <c r="M755" s="34"/>
      <c r="N755" s="34"/>
    </row>
    <row r="756" spans="6:14" x14ac:dyDescent="0.25">
      <c r="F756" s="34"/>
      <c r="G756" s="34"/>
      <c r="H756" s="34"/>
      <c r="I756" s="34"/>
      <c r="J756" s="34"/>
      <c r="K756" s="34"/>
      <c r="L756" s="34"/>
      <c r="M756" s="34"/>
      <c r="N756" s="34"/>
    </row>
    <row r="757" spans="6:14" x14ac:dyDescent="0.25">
      <c r="F757" s="34"/>
      <c r="G757" s="34"/>
      <c r="H757" s="34"/>
      <c r="I757" s="34"/>
      <c r="J757" s="34"/>
      <c r="K757" s="34"/>
      <c r="L757" s="34"/>
      <c r="M757" s="34"/>
      <c r="N757" s="34"/>
    </row>
    <row r="758" spans="6:14" x14ac:dyDescent="0.25">
      <c r="F758" s="34"/>
      <c r="G758" s="34"/>
      <c r="H758" s="34"/>
      <c r="I758" s="34"/>
      <c r="J758" s="34"/>
      <c r="K758" s="34"/>
      <c r="L758" s="34"/>
      <c r="M758" s="34"/>
      <c r="N758" s="34"/>
    </row>
    <row r="759" spans="6:14" x14ac:dyDescent="0.25">
      <c r="F759" s="34"/>
      <c r="G759" s="34"/>
      <c r="H759" s="34"/>
      <c r="I759" s="34"/>
      <c r="J759" s="34"/>
      <c r="K759" s="34"/>
      <c r="L759" s="34"/>
      <c r="M759" s="34"/>
      <c r="N759" s="34"/>
    </row>
    <row r="760" spans="6:14" x14ac:dyDescent="0.25">
      <c r="F760" s="34"/>
      <c r="G760" s="34"/>
      <c r="H760" s="34"/>
      <c r="I760" s="34"/>
      <c r="J760" s="34"/>
      <c r="K760" s="34"/>
      <c r="L760" s="34"/>
      <c r="M760" s="34"/>
      <c r="N760" s="34"/>
    </row>
    <row r="761" spans="6:14" x14ac:dyDescent="0.25">
      <c r="F761" s="34"/>
      <c r="G761" s="34"/>
      <c r="H761" s="34"/>
      <c r="I761" s="34"/>
      <c r="J761" s="34"/>
      <c r="K761" s="34"/>
      <c r="L761" s="34"/>
      <c r="M761" s="34"/>
      <c r="N761" s="34"/>
    </row>
    <row r="762" spans="6:14" x14ac:dyDescent="0.25">
      <c r="F762" s="34"/>
      <c r="G762" s="34"/>
      <c r="H762" s="34"/>
      <c r="I762" s="34"/>
      <c r="J762" s="34"/>
      <c r="K762" s="34"/>
      <c r="L762" s="34"/>
      <c r="M762" s="34"/>
      <c r="N762" s="34"/>
    </row>
    <row r="763" spans="6:14" x14ac:dyDescent="0.25">
      <c r="F763" s="34"/>
      <c r="G763" s="34"/>
      <c r="H763" s="34"/>
      <c r="I763" s="34"/>
      <c r="J763" s="34"/>
      <c r="K763" s="34"/>
      <c r="L763" s="34"/>
      <c r="M763" s="34"/>
      <c r="N763" s="34"/>
    </row>
    <row r="764" spans="6:14" x14ac:dyDescent="0.25">
      <c r="F764" s="34"/>
      <c r="G764" s="34"/>
      <c r="H764" s="34"/>
      <c r="I764" s="34"/>
      <c r="J764" s="34"/>
      <c r="K764" s="34"/>
      <c r="L764" s="34"/>
      <c r="M764" s="34"/>
      <c r="N764" s="34"/>
    </row>
    <row r="765" spans="6:14" x14ac:dyDescent="0.25">
      <c r="F765" s="34"/>
      <c r="G765" s="34"/>
      <c r="H765" s="34"/>
      <c r="I765" s="34"/>
      <c r="J765" s="34"/>
      <c r="K765" s="34"/>
      <c r="L765" s="34"/>
      <c r="M765" s="34"/>
      <c r="N765" s="34"/>
    </row>
    <row r="766" spans="6:14" x14ac:dyDescent="0.25">
      <c r="F766" s="34"/>
      <c r="G766" s="34"/>
      <c r="H766" s="34"/>
      <c r="I766" s="34"/>
      <c r="J766" s="34"/>
      <c r="K766" s="34"/>
      <c r="L766" s="34"/>
      <c r="M766" s="34"/>
      <c r="N766" s="34"/>
    </row>
    <row r="767" spans="6:14" x14ac:dyDescent="0.25">
      <c r="F767" s="34"/>
      <c r="G767" s="34"/>
      <c r="H767" s="34"/>
      <c r="I767" s="34"/>
      <c r="J767" s="34"/>
      <c r="K767" s="34"/>
      <c r="L767" s="34"/>
      <c r="M767" s="34"/>
      <c r="N767" s="34"/>
    </row>
    <row r="768" spans="6:14" x14ac:dyDescent="0.25">
      <c r="F768" s="34"/>
      <c r="G768" s="34"/>
      <c r="H768" s="34"/>
      <c r="I768" s="34"/>
      <c r="J768" s="34"/>
      <c r="K768" s="34"/>
      <c r="L768" s="34"/>
      <c r="M768" s="34"/>
      <c r="N768" s="34"/>
    </row>
    <row r="769" spans="6:14" x14ac:dyDescent="0.25">
      <c r="F769" s="34"/>
      <c r="G769" s="34"/>
      <c r="H769" s="34"/>
      <c r="I769" s="34"/>
      <c r="J769" s="34"/>
      <c r="K769" s="34"/>
      <c r="L769" s="34"/>
      <c r="M769" s="34"/>
      <c r="N769" s="34"/>
    </row>
    <row r="770" spans="6:14" x14ac:dyDescent="0.25">
      <c r="F770" s="34"/>
      <c r="G770" s="34"/>
      <c r="H770" s="34"/>
      <c r="I770" s="34"/>
      <c r="J770" s="34"/>
      <c r="K770" s="34"/>
      <c r="L770" s="34"/>
      <c r="M770" s="34"/>
      <c r="N770" s="34"/>
    </row>
    <row r="771" spans="6:14" x14ac:dyDescent="0.25">
      <c r="F771" s="34"/>
      <c r="G771" s="34"/>
      <c r="H771" s="34"/>
      <c r="I771" s="34"/>
      <c r="J771" s="34"/>
      <c r="K771" s="34"/>
      <c r="L771" s="34"/>
      <c r="M771" s="34"/>
      <c r="N771" s="34"/>
    </row>
    <row r="772" spans="6:14" x14ac:dyDescent="0.25">
      <c r="F772" s="34"/>
      <c r="G772" s="34"/>
      <c r="H772" s="34"/>
      <c r="I772" s="34"/>
      <c r="J772" s="34"/>
      <c r="K772" s="34"/>
      <c r="L772" s="34"/>
      <c r="M772" s="34"/>
      <c r="N772" s="34"/>
    </row>
    <row r="773" spans="6:14" x14ac:dyDescent="0.25">
      <c r="F773" s="34"/>
      <c r="G773" s="34"/>
      <c r="H773" s="34"/>
      <c r="I773" s="34"/>
      <c r="J773" s="34"/>
      <c r="K773" s="34"/>
      <c r="L773" s="34"/>
      <c r="M773" s="34"/>
      <c r="N773" s="34"/>
    </row>
    <row r="774" spans="6:14" x14ac:dyDescent="0.25">
      <c r="F774" s="34"/>
      <c r="G774" s="34"/>
      <c r="H774" s="34"/>
      <c r="I774" s="34"/>
      <c r="J774" s="34"/>
      <c r="K774" s="34"/>
      <c r="L774" s="34"/>
      <c r="M774" s="34"/>
      <c r="N774" s="34"/>
    </row>
    <row r="775" spans="6:14" x14ac:dyDescent="0.25">
      <c r="F775" s="34"/>
      <c r="G775" s="34"/>
      <c r="H775" s="34"/>
      <c r="I775" s="34"/>
      <c r="J775" s="34"/>
      <c r="K775" s="34"/>
      <c r="L775" s="34"/>
      <c r="M775" s="34"/>
      <c r="N775" s="34"/>
    </row>
    <row r="776" spans="6:14" x14ac:dyDescent="0.25">
      <c r="F776" s="34"/>
      <c r="G776" s="34"/>
      <c r="H776" s="34"/>
      <c r="I776" s="34"/>
      <c r="J776" s="34"/>
      <c r="K776" s="34"/>
      <c r="L776" s="34"/>
      <c r="M776" s="34"/>
      <c r="N776" s="34"/>
    </row>
    <row r="777" spans="6:14" x14ac:dyDescent="0.25">
      <c r="F777" s="34"/>
      <c r="G777" s="34"/>
      <c r="H777" s="34"/>
      <c r="I777" s="34"/>
      <c r="J777" s="34"/>
      <c r="K777" s="34"/>
      <c r="L777" s="34"/>
      <c r="M777" s="34"/>
      <c r="N777" s="34"/>
    </row>
    <row r="778" spans="6:14" x14ac:dyDescent="0.25">
      <c r="F778" s="34"/>
      <c r="G778" s="34"/>
      <c r="H778" s="34"/>
      <c r="I778" s="34"/>
      <c r="J778" s="34"/>
      <c r="K778" s="34"/>
      <c r="L778" s="34"/>
      <c r="M778" s="34"/>
      <c r="N778" s="34"/>
    </row>
    <row r="779" spans="6:14" x14ac:dyDescent="0.25">
      <c r="F779" s="34"/>
      <c r="G779" s="34"/>
      <c r="H779" s="34"/>
      <c r="I779" s="34"/>
      <c r="J779" s="34"/>
      <c r="K779" s="34"/>
      <c r="L779" s="34"/>
      <c r="M779" s="34"/>
      <c r="N779" s="34"/>
    </row>
    <row r="780" spans="6:14" x14ac:dyDescent="0.25">
      <c r="F780" s="34"/>
      <c r="G780" s="34"/>
      <c r="H780" s="34"/>
      <c r="I780" s="34"/>
      <c r="J780" s="34"/>
      <c r="K780" s="34"/>
      <c r="L780" s="34"/>
      <c r="M780" s="34"/>
      <c r="N780" s="34"/>
    </row>
    <row r="781" spans="6:14" x14ac:dyDescent="0.25">
      <c r="F781" s="34"/>
      <c r="G781" s="34"/>
      <c r="H781" s="34"/>
      <c r="I781" s="34"/>
      <c r="J781" s="34"/>
      <c r="K781" s="34"/>
      <c r="L781" s="34"/>
      <c r="M781" s="34"/>
      <c r="N781" s="34"/>
    </row>
    <row r="782" spans="6:14" x14ac:dyDescent="0.25">
      <c r="F782" s="34"/>
      <c r="G782" s="34"/>
      <c r="H782" s="34"/>
      <c r="I782" s="34"/>
      <c r="J782" s="34"/>
      <c r="K782" s="34"/>
      <c r="L782" s="34"/>
      <c r="M782" s="34"/>
      <c r="N782" s="34"/>
    </row>
    <row r="783" spans="6:14" x14ac:dyDescent="0.25">
      <c r="F783" s="34"/>
      <c r="G783" s="34"/>
      <c r="H783" s="34"/>
      <c r="I783" s="34"/>
      <c r="J783" s="34"/>
      <c r="K783" s="34"/>
      <c r="L783" s="34"/>
      <c r="M783" s="34"/>
      <c r="N783" s="34"/>
    </row>
    <row r="784" spans="6:14" x14ac:dyDescent="0.25">
      <c r="F784" s="34"/>
      <c r="G784" s="34"/>
      <c r="H784" s="34"/>
      <c r="I784" s="34"/>
      <c r="J784" s="34"/>
      <c r="K784" s="34"/>
      <c r="L784" s="34"/>
      <c r="M784" s="34"/>
      <c r="N784" s="34"/>
    </row>
    <row r="785" spans="6:14" x14ac:dyDescent="0.25">
      <c r="F785" s="34"/>
      <c r="G785" s="34"/>
      <c r="H785" s="34"/>
      <c r="I785" s="34"/>
      <c r="J785" s="34"/>
      <c r="K785" s="34"/>
      <c r="L785" s="34"/>
      <c r="M785" s="34"/>
      <c r="N785" s="34"/>
    </row>
    <row r="786" spans="6:14" x14ac:dyDescent="0.25">
      <c r="F786" s="34"/>
      <c r="G786" s="34"/>
      <c r="H786" s="34"/>
      <c r="I786" s="34"/>
      <c r="J786" s="34"/>
      <c r="K786" s="34"/>
      <c r="L786" s="34"/>
      <c r="M786" s="34"/>
      <c r="N786" s="34"/>
    </row>
    <row r="787" spans="6:14" x14ac:dyDescent="0.25">
      <c r="F787" s="34"/>
      <c r="G787" s="34"/>
      <c r="H787" s="34"/>
      <c r="I787" s="34"/>
      <c r="J787" s="34"/>
      <c r="K787" s="34"/>
      <c r="L787" s="34"/>
      <c r="M787" s="34"/>
      <c r="N787" s="34"/>
    </row>
    <row r="788" spans="6:14" x14ac:dyDescent="0.25">
      <c r="F788" s="34"/>
      <c r="G788" s="34"/>
      <c r="H788" s="34"/>
      <c r="I788" s="34"/>
      <c r="J788" s="34"/>
      <c r="K788" s="34"/>
      <c r="L788" s="34"/>
      <c r="M788" s="34"/>
      <c r="N788" s="34"/>
    </row>
    <row r="789" spans="6:14" x14ac:dyDescent="0.25">
      <c r="F789" s="34"/>
      <c r="G789" s="34"/>
      <c r="H789" s="34"/>
      <c r="I789" s="34"/>
      <c r="J789" s="34"/>
      <c r="K789" s="34"/>
      <c r="L789" s="34"/>
      <c r="M789" s="34"/>
      <c r="N789" s="34"/>
    </row>
    <row r="790" spans="6:14" x14ac:dyDescent="0.25">
      <c r="F790" s="34"/>
      <c r="G790" s="34"/>
      <c r="H790" s="34"/>
      <c r="I790" s="34"/>
      <c r="J790" s="34"/>
      <c r="K790" s="34"/>
      <c r="L790" s="34"/>
      <c r="M790" s="34"/>
      <c r="N790" s="34"/>
    </row>
    <row r="791" spans="6:14" x14ac:dyDescent="0.25">
      <c r="F791" s="34"/>
      <c r="G791" s="34"/>
      <c r="H791" s="34"/>
      <c r="I791" s="34"/>
      <c r="J791" s="34"/>
      <c r="K791" s="34"/>
      <c r="L791" s="34"/>
      <c r="M791" s="34"/>
      <c r="N791" s="34"/>
    </row>
    <row r="792" spans="6:14" x14ac:dyDescent="0.25">
      <c r="F792" s="34"/>
      <c r="G792" s="34"/>
      <c r="H792" s="34"/>
      <c r="I792" s="34"/>
      <c r="J792" s="34"/>
      <c r="K792" s="34"/>
      <c r="L792" s="34"/>
      <c r="M792" s="34"/>
      <c r="N792" s="34"/>
    </row>
    <row r="793" spans="6:14" x14ac:dyDescent="0.25">
      <c r="F793" s="34"/>
      <c r="G793" s="34"/>
      <c r="H793" s="34"/>
      <c r="I793" s="34"/>
      <c r="J793" s="34"/>
      <c r="K793" s="34"/>
      <c r="L793" s="34"/>
      <c r="M793" s="34"/>
      <c r="N793" s="34"/>
    </row>
    <row r="794" spans="6:14" x14ac:dyDescent="0.25">
      <c r="F794" s="34"/>
      <c r="G794" s="34"/>
      <c r="H794" s="34"/>
      <c r="I794" s="34"/>
      <c r="J794" s="34"/>
      <c r="K794" s="34"/>
      <c r="L794" s="34"/>
      <c r="M794" s="34"/>
      <c r="N794" s="34"/>
    </row>
    <row r="795" spans="6:14" x14ac:dyDescent="0.25">
      <c r="F795" s="34"/>
      <c r="G795" s="34"/>
      <c r="H795" s="34"/>
      <c r="I795" s="34"/>
      <c r="J795" s="34"/>
      <c r="K795" s="34"/>
      <c r="L795" s="34"/>
      <c r="M795" s="34"/>
      <c r="N795" s="34"/>
    </row>
    <row r="796" spans="6:14" x14ac:dyDescent="0.25">
      <c r="F796" s="34"/>
      <c r="G796" s="34"/>
      <c r="H796" s="34"/>
      <c r="I796" s="34"/>
      <c r="J796" s="34"/>
      <c r="K796" s="34"/>
      <c r="L796" s="34"/>
      <c r="M796" s="34"/>
      <c r="N796" s="34"/>
    </row>
    <row r="797" spans="6:14" x14ac:dyDescent="0.25">
      <c r="F797" s="34"/>
      <c r="G797" s="34"/>
      <c r="H797" s="34"/>
      <c r="I797" s="34"/>
      <c r="J797" s="34"/>
      <c r="K797" s="34"/>
      <c r="L797" s="34"/>
      <c r="M797" s="34"/>
      <c r="N797" s="34"/>
    </row>
    <row r="798" spans="6:14" x14ac:dyDescent="0.25">
      <c r="F798" s="34"/>
      <c r="G798" s="34"/>
      <c r="H798" s="34"/>
      <c r="I798" s="34"/>
      <c r="J798" s="34"/>
      <c r="K798" s="34"/>
      <c r="L798" s="34"/>
      <c r="M798" s="34"/>
      <c r="N798" s="34"/>
    </row>
    <row r="799" spans="6:14" x14ac:dyDescent="0.25">
      <c r="F799" s="34"/>
      <c r="G799" s="34"/>
      <c r="H799" s="34"/>
      <c r="I799" s="34"/>
      <c r="J799" s="34"/>
      <c r="K799" s="34"/>
      <c r="L799" s="34"/>
      <c r="M799" s="34"/>
      <c r="N799" s="34"/>
    </row>
    <row r="800" spans="6:14" x14ac:dyDescent="0.25">
      <c r="F800" s="34"/>
      <c r="G800" s="34"/>
      <c r="H800" s="34"/>
      <c r="I800" s="34"/>
      <c r="J800" s="34"/>
      <c r="K800" s="34"/>
      <c r="L800" s="34"/>
      <c r="M800" s="34"/>
      <c r="N800" s="34"/>
    </row>
    <row r="801" spans="6:14" x14ac:dyDescent="0.25">
      <c r="F801" s="34"/>
      <c r="G801" s="34"/>
      <c r="H801" s="34"/>
      <c r="I801" s="34"/>
      <c r="J801" s="34"/>
      <c r="K801" s="34"/>
      <c r="L801" s="34"/>
      <c r="M801" s="34"/>
      <c r="N801" s="34"/>
    </row>
    <row r="802" spans="6:14" x14ac:dyDescent="0.25">
      <c r="F802" s="34"/>
      <c r="G802" s="34"/>
      <c r="H802" s="34"/>
      <c r="I802" s="34"/>
      <c r="J802" s="34"/>
      <c r="K802" s="34"/>
      <c r="L802" s="34"/>
      <c r="M802" s="34"/>
      <c r="N802" s="34"/>
    </row>
    <row r="803" spans="6:14" x14ac:dyDescent="0.25">
      <c r="F803" s="34"/>
      <c r="G803" s="34"/>
      <c r="H803" s="34"/>
      <c r="I803" s="34"/>
      <c r="J803" s="34"/>
      <c r="K803" s="34"/>
      <c r="L803" s="34"/>
      <c r="M803" s="34"/>
      <c r="N803" s="34"/>
    </row>
    <row r="804" spans="6:14" x14ac:dyDescent="0.25">
      <c r="F804" s="34"/>
      <c r="G804" s="34"/>
      <c r="H804" s="34"/>
      <c r="I804" s="34"/>
      <c r="J804" s="34"/>
      <c r="K804" s="34"/>
      <c r="L804" s="34"/>
      <c r="M804" s="34"/>
      <c r="N804" s="34"/>
    </row>
    <row r="805" spans="6:14" x14ac:dyDescent="0.25">
      <c r="F805" s="34"/>
      <c r="G805" s="34"/>
      <c r="H805" s="34"/>
      <c r="I805" s="34"/>
      <c r="J805" s="34"/>
      <c r="K805" s="34"/>
      <c r="L805" s="34"/>
      <c r="M805" s="34"/>
      <c r="N805" s="34"/>
    </row>
    <row r="806" spans="6:14" x14ac:dyDescent="0.25">
      <c r="F806" s="34"/>
      <c r="G806" s="34"/>
      <c r="H806" s="34"/>
      <c r="I806" s="34"/>
      <c r="J806" s="34"/>
      <c r="K806" s="34"/>
      <c r="L806" s="34"/>
      <c r="M806" s="34"/>
      <c r="N806" s="34"/>
    </row>
    <row r="807" spans="6:14" x14ac:dyDescent="0.25">
      <c r="F807" s="34"/>
      <c r="G807" s="34"/>
      <c r="H807" s="34"/>
      <c r="I807" s="34"/>
      <c r="J807" s="34"/>
      <c r="K807" s="34"/>
      <c r="L807" s="34"/>
      <c r="M807" s="34"/>
      <c r="N807" s="34"/>
    </row>
    <row r="808" spans="6:14" x14ac:dyDescent="0.25">
      <c r="F808" s="34"/>
      <c r="G808" s="34"/>
      <c r="H808" s="34"/>
      <c r="I808" s="34"/>
      <c r="J808" s="34"/>
      <c r="K808" s="34"/>
      <c r="L808" s="34"/>
      <c r="M808" s="34"/>
      <c r="N808" s="34"/>
    </row>
    <row r="809" spans="6:14" x14ac:dyDescent="0.25">
      <c r="F809" s="34"/>
      <c r="G809" s="34"/>
      <c r="H809" s="34"/>
      <c r="I809" s="34"/>
      <c r="J809" s="34"/>
      <c r="K809" s="34"/>
      <c r="L809" s="34"/>
      <c r="M809" s="34"/>
      <c r="N809" s="34"/>
    </row>
    <row r="810" spans="6:14" x14ac:dyDescent="0.25">
      <c r="F810" s="34"/>
      <c r="G810" s="34"/>
      <c r="H810" s="34"/>
      <c r="I810" s="34"/>
      <c r="J810" s="34"/>
      <c r="K810" s="34"/>
      <c r="L810" s="34"/>
      <c r="M810" s="34"/>
      <c r="N810" s="34"/>
    </row>
    <row r="811" spans="6:14" x14ac:dyDescent="0.25">
      <c r="F811" s="34"/>
      <c r="G811" s="34"/>
      <c r="H811" s="34"/>
      <c r="I811" s="34"/>
      <c r="J811" s="34"/>
      <c r="K811" s="34"/>
      <c r="L811" s="34"/>
      <c r="M811" s="34"/>
      <c r="N811" s="34"/>
    </row>
    <row r="812" spans="6:14" x14ac:dyDescent="0.25">
      <c r="F812" s="34"/>
      <c r="G812" s="34"/>
      <c r="H812" s="34"/>
      <c r="I812" s="34"/>
      <c r="J812" s="34"/>
      <c r="K812" s="34"/>
      <c r="L812" s="34"/>
      <c r="M812" s="34"/>
      <c r="N812" s="34"/>
    </row>
    <row r="813" spans="6:14" x14ac:dyDescent="0.25">
      <c r="F813" s="34"/>
      <c r="G813" s="34"/>
      <c r="H813" s="34"/>
      <c r="I813" s="34"/>
      <c r="J813" s="34"/>
      <c r="K813" s="34"/>
      <c r="L813" s="34"/>
      <c r="M813" s="34"/>
      <c r="N813" s="34"/>
    </row>
    <row r="814" spans="6:14" x14ac:dyDescent="0.25">
      <c r="F814" s="34"/>
      <c r="G814" s="34"/>
      <c r="H814" s="34"/>
      <c r="I814" s="34"/>
      <c r="J814" s="34"/>
      <c r="K814" s="34"/>
      <c r="L814" s="34"/>
      <c r="M814" s="34"/>
      <c r="N814" s="34"/>
    </row>
    <row r="815" spans="6:14" x14ac:dyDescent="0.25">
      <c r="F815" s="34"/>
      <c r="G815" s="34"/>
      <c r="H815" s="34"/>
      <c r="I815" s="34"/>
      <c r="J815" s="34"/>
      <c r="K815" s="34"/>
      <c r="L815" s="34"/>
      <c r="M815" s="34"/>
      <c r="N815" s="34"/>
    </row>
    <row r="816" spans="6:14" x14ac:dyDescent="0.25">
      <c r="F816" s="34"/>
      <c r="G816" s="34"/>
      <c r="H816" s="34"/>
      <c r="I816" s="34"/>
      <c r="J816" s="34"/>
      <c r="K816" s="34"/>
      <c r="L816" s="34"/>
      <c r="M816" s="34"/>
      <c r="N816" s="34"/>
    </row>
    <row r="817" spans="6:14" x14ac:dyDescent="0.25">
      <c r="F817" s="34"/>
      <c r="G817" s="34"/>
      <c r="H817" s="34"/>
      <c r="I817" s="34"/>
      <c r="J817" s="34"/>
      <c r="K817" s="34"/>
      <c r="L817" s="34"/>
      <c r="M817" s="34"/>
      <c r="N817" s="34"/>
    </row>
    <row r="818" spans="6:14" x14ac:dyDescent="0.25">
      <c r="F818" s="34"/>
      <c r="G818" s="34"/>
      <c r="H818" s="34"/>
      <c r="I818" s="34"/>
      <c r="J818" s="34"/>
      <c r="K818" s="34"/>
      <c r="L818" s="34"/>
      <c r="M818" s="34"/>
      <c r="N818" s="34"/>
    </row>
    <row r="819" spans="6:14" x14ac:dyDescent="0.25">
      <c r="F819" s="34"/>
      <c r="G819" s="34"/>
      <c r="H819" s="34"/>
      <c r="I819" s="34"/>
      <c r="J819" s="34"/>
      <c r="K819" s="34"/>
      <c r="L819" s="34"/>
      <c r="M819" s="34"/>
      <c r="N819" s="34"/>
    </row>
    <row r="820" spans="6:14" x14ac:dyDescent="0.25">
      <c r="F820" s="34"/>
      <c r="G820" s="34"/>
      <c r="H820" s="34"/>
      <c r="I820" s="34"/>
      <c r="J820" s="34"/>
      <c r="K820" s="34"/>
      <c r="L820" s="34"/>
      <c r="M820" s="34"/>
      <c r="N820" s="34"/>
    </row>
    <row r="821" spans="6:14" x14ac:dyDescent="0.25">
      <c r="F821" s="34"/>
      <c r="G821" s="34"/>
      <c r="H821" s="34"/>
      <c r="I821" s="34"/>
      <c r="J821" s="34"/>
      <c r="K821" s="34"/>
      <c r="L821" s="34"/>
      <c r="M821" s="34"/>
      <c r="N821" s="34"/>
    </row>
    <row r="822" spans="6:14" x14ac:dyDescent="0.25">
      <c r="F822" s="34"/>
      <c r="G822" s="34"/>
      <c r="H822" s="34"/>
      <c r="I822" s="34"/>
      <c r="J822" s="34"/>
      <c r="K822" s="34"/>
      <c r="L822" s="34"/>
      <c r="M822" s="34"/>
      <c r="N822" s="34"/>
    </row>
    <row r="823" spans="6:14" x14ac:dyDescent="0.25">
      <c r="F823" s="34"/>
      <c r="G823" s="34"/>
      <c r="H823" s="34"/>
      <c r="I823" s="34"/>
      <c r="J823" s="34"/>
      <c r="K823" s="34"/>
      <c r="L823" s="34"/>
      <c r="M823" s="34"/>
      <c r="N823" s="34"/>
    </row>
    <row r="824" spans="6:14" x14ac:dyDescent="0.25">
      <c r="F824" s="34"/>
      <c r="G824" s="34"/>
      <c r="H824" s="34"/>
      <c r="I824" s="34"/>
      <c r="J824" s="34"/>
      <c r="K824" s="34"/>
      <c r="L824" s="34"/>
      <c r="M824" s="34"/>
      <c r="N824" s="34"/>
    </row>
    <row r="825" spans="6:14" x14ac:dyDescent="0.25">
      <c r="F825" s="34"/>
      <c r="G825" s="34"/>
      <c r="H825" s="34"/>
      <c r="I825" s="34"/>
      <c r="J825" s="34"/>
      <c r="K825" s="34"/>
      <c r="L825" s="34"/>
      <c r="M825" s="34"/>
      <c r="N825" s="34"/>
    </row>
    <row r="826" spans="6:14" x14ac:dyDescent="0.25">
      <c r="F826" s="34"/>
      <c r="G826" s="34"/>
      <c r="H826" s="34"/>
      <c r="I826" s="34"/>
      <c r="J826" s="34"/>
      <c r="K826" s="34"/>
      <c r="L826" s="34"/>
      <c r="M826" s="34"/>
      <c r="N826" s="34"/>
    </row>
    <row r="827" spans="6:14" x14ac:dyDescent="0.25">
      <c r="F827" s="34"/>
      <c r="G827" s="34"/>
      <c r="H827" s="34"/>
      <c r="I827" s="34"/>
      <c r="J827" s="34"/>
      <c r="K827" s="34"/>
      <c r="L827" s="34"/>
      <c r="M827" s="34"/>
      <c r="N827" s="34"/>
    </row>
    <row r="828" spans="6:14" x14ac:dyDescent="0.25">
      <c r="F828" s="34"/>
      <c r="G828" s="34"/>
      <c r="H828" s="34"/>
      <c r="I828" s="34"/>
      <c r="J828" s="34"/>
      <c r="K828" s="34"/>
      <c r="L828" s="34"/>
      <c r="M828" s="34"/>
      <c r="N828" s="34"/>
    </row>
    <row r="829" spans="6:14" x14ac:dyDescent="0.25">
      <c r="F829" s="34"/>
      <c r="G829" s="34"/>
      <c r="H829" s="34"/>
      <c r="I829" s="34"/>
      <c r="J829" s="34"/>
      <c r="K829" s="34"/>
      <c r="L829" s="34"/>
      <c r="M829" s="34"/>
      <c r="N829" s="34"/>
    </row>
    <row r="830" spans="6:14" x14ac:dyDescent="0.25">
      <c r="F830" s="34"/>
      <c r="G830" s="34"/>
      <c r="H830" s="34"/>
      <c r="I830" s="34"/>
      <c r="J830" s="34"/>
      <c r="K830" s="34"/>
      <c r="L830" s="34"/>
      <c r="M830" s="34"/>
      <c r="N830" s="34"/>
    </row>
    <row r="831" spans="6:14" x14ac:dyDescent="0.25">
      <c r="F831" s="34"/>
      <c r="G831" s="34"/>
      <c r="H831" s="34"/>
      <c r="I831" s="34"/>
      <c r="J831" s="34"/>
      <c r="K831" s="34"/>
      <c r="L831" s="34"/>
      <c r="M831" s="34"/>
      <c r="N831" s="34"/>
    </row>
    <row r="832" spans="6:14" x14ac:dyDescent="0.25">
      <c r="F832" s="34"/>
      <c r="G832" s="34"/>
      <c r="H832" s="34"/>
      <c r="I832" s="34"/>
      <c r="J832" s="34"/>
      <c r="K832" s="34"/>
      <c r="L832" s="34"/>
      <c r="M832" s="34"/>
      <c r="N832" s="34"/>
    </row>
    <row r="833" spans="6:14" x14ac:dyDescent="0.25">
      <c r="F833" s="34"/>
      <c r="G833" s="34"/>
      <c r="H833" s="34"/>
      <c r="I833" s="34"/>
      <c r="J833" s="34"/>
      <c r="K833" s="34"/>
      <c r="L833" s="34"/>
      <c r="M833" s="34"/>
      <c r="N833" s="34"/>
    </row>
    <row r="834" spans="6:14" x14ac:dyDescent="0.25">
      <c r="F834" s="34"/>
      <c r="G834" s="34"/>
      <c r="H834" s="34"/>
      <c r="I834" s="34"/>
      <c r="J834" s="34"/>
      <c r="K834" s="34"/>
      <c r="L834" s="34"/>
      <c r="M834" s="34"/>
      <c r="N834" s="34"/>
    </row>
    <row r="835" spans="6:14" x14ac:dyDescent="0.25">
      <c r="F835" s="34"/>
      <c r="G835" s="34"/>
      <c r="H835" s="34"/>
      <c r="I835" s="34"/>
      <c r="J835" s="34"/>
      <c r="K835" s="34"/>
      <c r="L835" s="34"/>
      <c r="M835" s="34"/>
      <c r="N835" s="34"/>
    </row>
    <row r="836" spans="6:14" x14ac:dyDescent="0.25">
      <c r="F836" s="34"/>
      <c r="G836" s="34"/>
      <c r="H836" s="34"/>
      <c r="I836" s="34"/>
      <c r="J836" s="34"/>
      <c r="K836" s="34"/>
      <c r="L836" s="34"/>
      <c r="M836" s="34"/>
      <c r="N836" s="34"/>
    </row>
    <row r="837" spans="6:14" x14ac:dyDescent="0.25">
      <c r="F837" s="34"/>
      <c r="G837" s="34"/>
      <c r="H837" s="34"/>
      <c r="I837" s="34"/>
      <c r="J837" s="34"/>
      <c r="K837" s="34"/>
      <c r="L837" s="34"/>
      <c r="M837" s="34"/>
      <c r="N837" s="34"/>
    </row>
    <row r="838" spans="6:14" x14ac:dyDescent="0.25">
      <c r="F838" s="34"/>
      <c r="G838" s="34"/>
      <c r="H838" s="34"/>
      <c r="I838" s="34"/>
      <c r="J838" s="34"/>
      <c r="K838" s="34"/>
      <c r="L838" s="34"/>
      <c r="M838" s="34"/>
      <c r="N838" s="34"/>
    </row>
    <row r="839" spans="6:14" x14ac:dyDescent="0.25">
      <c r="F839" s="34"/>
      <c r="G839" s="34"/>
      <c r="H839" s="34"/>
      <c r="I839" s="34"/>
      <c r="J839" s="34"/>
      <c r="K839" s="34"/>
      <c r="L839" s="34"/>
      <c r="M839" s="34"/>
      <c r="N839" s="34"/>
    </row>
    <row r="840" spans="6:14" x14ac:dyDescent="0.25">
      <c r="F840" s="34"/>
      <c r="G840" s="34"/>
      <c r="H840" s="34"/>
      <c r="I840" s="34"/>
      <c r="J840" s="34"/>
      <c r="K840" s="34"/>
      <c r="L840" s="34"/>
      <c r="M840" s="34"/>
      <c r="N840" s="34"/>
    </row>
    <row r="841" spans="6:14" x14ac:dyDescent="0.25">
      <c r="F841" s="34"/>
      <c r="G841" s="34"/>
      <c r="H841" s="34"/>
      <c r="I841" s="34"/>
      <c r="J841" s="34"/>
      <c r="K841" s="34"/>
      <c r="L841" s="34"/>
      <c r="M841" s="34"/>
      <c r="N841" s="34"/>
    </row>
    <row r="842" spans="6:14" x14ac:dyDescent="0.25">
      <c r="F842" s="34"/>
      <c r="G842" s="34"/>
      <c r="H842" s="34"/>
      <c r="I842" s="34"/>
      <c r="J842" s="34"/>
      <c r="K842" s="34"/>
      <c r="L842" s="34"/>
      <c r="M842" s="34"/>
      <c r="N842" s="34"/>
    </row>
    <row r="843" spans="6:14" x14ac:dyDescent="0.25">
      <c r="F843" s="34"/>
      <c r="G843" s="34"/>
      <c r="H843" s="34"/>
      <c r="I843" s="34"/>
      <c r="J843" s="34"/>
      <c r="K843" s="34"/>
      <c r="L843" s="34"/>
      <c r="M843" s="34"/>
      <c r="N843" s="34"/>
    </row>
    <row r="844" spans="6:14" x14ac:dyDescent="0.25">
      <c r="F844" s="34"/>
      <c r="G844" s="34"/>
      <c r="H844" s="34"/>
      <c r="I844" s="34"/>
      <c r="J844" s="34"/>
      <c r="K844" s="34"/>
      <c r="L844" s="34"/>
      <c r="M844" s="34"/>
      <c r="N844" s="34"/>
    </row>
    <row r="845" spans="6:14" x14ac:dyDescent="0.25">
      <c r="F845" s="34"/>
      <c r="G845" s="34"/>
      <c r="H845" s="34"/>
      <c r="I845" s="34"/>
      <c r="J845" s="34"/>
      <c r="K845" s="34"/>
      <c r="L845" s="34"/>
      <c r="M845" s="34"/>
      <c r="N845" s="34"/>
    </row>
    <row r="846" spans="6:14" x14ac:dyDescent="0.25">
      <c r="F846" s="34"/>
      <c r="G846" s="34"/>
      <c r="H846" s="34"/>
      <c r="I846" s="34"/>
      <c r="J846" s="34"/>
      <c r="K846" s="34"/>
      <c r="L846" s="34"/>
      <c r="M846" s="34"/>
      <c r="N846" s="34"/>
    </row>
    <row r="847" spans="6:14" x14ac:dyDescent="0.25">
      <c r="F847" s="34"/>
      <c r="G847" s="34"/>
      <c r="H847" s="34"/>
      <c r="I847" s="34"/>
      <c r="J847" s="34"/>
      <c r="K847" s="34"/>
      <c r="L847" s="34"/>
      <c r="M847" s="34"/>
      <c r="N847" s="34"/>
    </row>
    <row r="848" spans="6:14" x14ac:dyDescent="0.25">
      <c r="F848" s="34"/>
      <c r="G848" s="34"/>
      <c r="H848" s="34"/>
      <c r="I848" s="34"/>
      <c r="J848" s="34"/>
      <c r="K848" s="34"/>
      <c r="L848" s="34"/>
      <c r="M848" s="34"/>
      <c r="N848" s="34"/>
    </row>
    <row r="849" spans="6:14" x14ac:dyDescent="0.25">
      <c r="F849" s="34"/>
      <c r="G849" s="34"/>
      <c r="H849" s="34"/>
      <c r="I849" s="34"/>
      <c r="J849" s="34"/>
      <c r="K849" s="34"/>
      <c r="L849" s="34"/>
      <c r="M849" s="34"/>
      <c r="N849" s="34"/>
    </row>
    <row r="850" spans="6:14" x14ac:dyDescent="0.25">
      <c r="F850" s="34"/>
      <c r="G850" s="34"/>
      <c r="H850" s="34"/>
      <c r="I850" s="34"/>
      <c r="J850" s="34"/>
      <c r="K850" s="34"/>
      <c r="L850" s="34"/>
      <c r="M850" s="34"/>
      <c r="N850" s="34"/>
    </row>
    <row r="851" spans="6:14" x14ac:dyDescent="0.25">
      <c r="F851" s="34"/>
      <c r="G851" s="34"/>
      <c r="H851" s="34"/>
      <c r="I851" s="34"/>
      <c r="J851" s="34"/>
      <c r="K851" s="34"/>
      <c r="L851" s="34"/>
      <c r="M851" s="34"/>
      <c r="N851" s="34"/>
    </row>
    <row r="852" spans="6:14" x14ac:dyDescent="0.25">
      <c r="F852" s="34"/>
      <c r="G852" s="34"/>
      <c r="H852" s="34"/>
      <c r="I852" s="34"/>
      <c r="J852" s="34"/>
      <c r="K852" s="34"/>
      <c r="L852" s="34"/>
      <c r="M852" s="34"/>
      <c r="N852" s="34"/>
    </row>
    <row r="853" spans="6:14" x14ac:dyDescent="0.25">
      <c r="F853" s="34"/>
      <c r="G853" s="34"/>
      <c r="H853" s="34"/>
      <c r="I853" s="34"/>
      <c r="J853" s="34"/>
      <c r="K853" s="34"/>
      <c r="L853" s="34"/>
      <c r="M853" s="34"/>
      <c r="N853" s="34"/>
    </row>
    <row r="854" spans="6:14" x14ac:dyDescent="0.25">
      <c r="F854" s="34"/>
      <c r="G854" s="34"/>
      <c r="H854" s="34"/>
      <c r="I854" s="34"/>
      <c r="J854" s="34"/>
      <c r="K854" s="34"/>
      <c r="L854" s="34"/>
      <c r="M854" s="34"/>
      <c r="N854" s="34"/>
    </row>
    <row r="855" spans="6:14" x14ac:dyDescent="0.25">
      <c r="F855" s="34"/>
      <c r="G855" s="34"/>
      <c r="H855" s="34"/>
      <c r="I855" s="34"/>
      <c r="J855" s="34"/>
      <c r="K855" s="34"/>
      <c r="L855" s="34"/>
      <c r="M855" s="34"/>
      <c r="N855" s="34"/>
    </row>
    <row r="856" spans="6:14" x14ac:dyDescent="0.25">
      <c r="F856" s="34"/>
      <c r="G856" s="34"/>
      <c r="H856" s="34"/>
      <c r="I856" s="34"/>
      <c r="J856" s="34"/>
      <c r="K856" s="34"/>
      <c r="L856" s="34"/>
      <c r="M856" s="34"/>
      <c r="N856" s="34"/>
    </row>
    <row r="857" spans="6:14" x14ac:dyDescent="0.25">
      <c r="F857" s="34"/>
      <c r="G857" s="34"/>
      <c r="H857" s="34"/>
      <c r="I857" s="34"/>
      <c r="J857" s="34"/>
      <c r="K857" s="34"/>
      <c r="L857" s="34"/>
      <c r="M857" s="34"/>
      <c r="N857" s="34"/>
    </row>
    <row r="858" spans="6:14" x14ac:dyDescent="0.25">
      <c r="F858" s="34"/>
      <c r="G858" s="34"/>
      <c r="H858" s="34"/>
      <c r="I858" s="34"/>
      <c r="J858" s="34"/>
      <c r="K858" s="34"/>
      <c r="L858" s="34"/>
      <c r="M858" s="34"/>
      <c r="N858" s="34"/>
    </row>
    <row r="859" spans="6:14" x14ac:dyDescent="0.25">
      <c r="F859" s="34"/>
      <c r="G859" s="34"/>
      <c r="H859" s="34"/>
      <c r="I859" s="34"/>
      <c r="J859" s="34"/>
      <c r="K859" s="34"/>
      <c r="L859" s="34"/>
      <c r="M859" s="34"/>
      <c r="N859" s="34"/>
    </row>
    <row r="860" spans="6:14" x14ac:dyDescent="0.25">
      <c r="F860" s="34"/>
      <c r="G860" s="34"/>
      <c r="H860" s="34"/>
      <c r="I860" s="34"/>
      <c r="J860" s="34"/>
      <c r="K860" s="34"/>
      <c r="L860" s="34"/>
      <c r="M860" s="34"/>
      <c r="N860" s="34"/>
    </row>
    <row r="861" spans="6:14" x14ac:dyDescent="0.25">
      <c r="F861" s="34"/>
      <c r="G861" s="34"/>
      <c r="H861" s="34"/>
      <c r="I861" s="34"/>
      <c r="J861" s="34"/>
      <c r="K861" s="34"/>
      <c r="L861" s="34"/>
      <c r="M861" s="34"/>
      <c r="N861" s="34"/>
    </row>
    <row r="862" spans="6:14" x14ac:dyDescent="0.25">
      <c r="F862" s="34"/>
      <c r="G862" s="34"/>
      <c r="H862" s="34"/>
      <c r="I862" s="34"/>
      <c r="J862" s="34"/>
      <c r="K862" s="34"/>
      <c r="L862" s="34"/>
      <c r="M862" s="34"/>
      <c r="N862" s="34"/>
    </row>
    <row r="863" spans="6:14" x14ac:dyDescent="0.25">
      <c r="F863" s="34"/>
      <c r="G863" s="34"/>
      <c r="H863" s="34"/>
      <c r="I863" s="34"/>
      <c r="J863" s="34"/>
      <c r="K863" s="34"/>
      <c r="L863" s="34"/>
      <c r="M863" s="34"/>
      <c r="N863" s="34"/>
    </row>
    <row r="864" spans="6:14" x14ac:dyDescent="0.25">
      <c r="F864" s="34"/>
      <c r="G864" s="34"/>
      <c r="H864" s="34"/>
      <c r="I864" s="34"/>
      <c r="J864" s="34"/>
      <c r="K864" s="34"/>
      <c r="L864" s="34"/>
      <c r="M864" s="34"/>
      <c r="N864" s="34"/>
    </row>
    <row r="865" spans="6:14" x14ac:dyDescent="0.25">
      <c r="F865" s="34"/>
      <c r="G865" s="34"/>
      <c r="H865" s="34"/>
      <c r="I865" s="34"/>
      <c r="J865" s="34"/>
      <c r="K865" s="34"/>
      <c r="L865" s="34"/>
      <c r="M865" s="34"/>
      <c r="N865" s="34"/>
    </row>
    <row r="866" spans="6:14" x14ac:dyDescent="0.25">
      <c r="F866" s="34"/>
      <c r="G866" s="34"/>
      <c r="H866" s="34"/>
      <c r="I866" s="34"/>
      <c r="J866" s="34"/>
      <c r="K866" s="34"/>
      <c r="L866" s="34"/>
      <c r="M866" s="34"/>
      <c r="N866" s="34"/>
    </row>
    <row r="867" spans="6:14" x14ac:dyDescent="0.25">
      <c r="F867" s="34"/>
      <c r="G867" s="34"/>
      <c r="H867" s="34"/>
      <c r="I867" s="34"/>
      <c r="J867" s="34"/>
      <c r="K867" s="34"/>
      <c r="L867" s="34"/>
      <c r="M867" s="34"/>
      <c r="N867" s="34"/>
    </row>
    <row r="868" spans="6:14" x14ac:dyDescent="0.25">
      <c r="F868" s="34"/>
      <c r="G868" s="34"/>
      <c r="H868" s="34"/>
      <c r="I868" s="34"/>
      <c r="J868" s="34"/>
      <c r="K868" s="34"/>
      <c r="L868" s="34"/>
      <c r="M868" s="34"/>
      <c r="N868" s="34"/>
    </row>
    <row r="869" spans="6:14" x14ac:dyDescent="0.25">
      <c r="F869" s="34"/>
      <c r="G869" s="34"/>
      <c r="H869" s="34"/>
      <c r="I869" s="34"/>
      <c r="J869" s="34"/>
      <c r="K869" s="34"/>
      <c r="L869" s="34"/>
      <c r="M869" s="34"/>
      <c r="N869" s="34"/>
    </row>
    <row r="870" spans="6:14" x14ac:dyDescent="0.25">
      <c r="F870" s="34"/>
      <c r="G870" s="34"/>
      <c r="H870" s="34"/>
      <c r="I870" s="34"/>
      <c r="J870" s="34"/>
      <c r="K870" s="34"/>
      <c r="L870" s="34"/>
      <c r="M870" s="34"/>
      <c r="N870" s="34"/>
    </row>
    <row r="871" spans="6:14" x14ac:dyDescent="0.25">
      <c r="F871" s="34"/>
      <c r="G871" s="34"/>
      <c r="H871" s="34"/>
      <c r="I871" s="34"/>
      <c r="J871" s="34"/>
      <c r="K871" s="34"/>
      <c r="L871" s="34"/>
      <c r="M871" s="34"/>
      <c r="N871" s="34"/>
    </row>
    <row r="872" spans="6:14" x14ac:dyDescent="0.25">
      <c r="F872" s="34"/>
      <c r="G872" s="34"/>
      <c r="H872" s="34"/>
      <c r="I872" s="34"/>
      <c r="J872" s="34"/>
      <c r="K872" s="34"/>
      <c r="L872" s="34"/>
      <c r="M872" s="34"/>
      <c r="N872" s="34"/>
    </row>
    <row r="873" spans="6:14" x14ac:dyDescent="0.25">
      <c r="F873" s="34"/>
      <c r="G873" s="34"/>
      <c r="H873" s="34"/>
      <c r="I873" s="34"/>
      <c r="J873" s="34"/>
      <c r="K873" s="34"/>
      <c r="L873" s="34"/>
      <c r="M873" s="34"/>
      <c r="N873" s="34"/>
    </row>
    <row r="874" spans="6:14" x14ac:dyDescent="0.25">
      <c r="F874" s="34"/>
      <c r="G874" s="34"/>
      <c r="H874" s="34"/>
      <c r="I874" s="34"/>
      <c r="J874" s="34"/>
      <c r="K874" s="34"/>
      <c r="L874" s="34"/>
      <c r="M874" s="34"/>
      <c r="N874" s="34"/>
    </row>
    <row r="875" spans="6:14" x14ac:dyDescent="0.25">
      <c r="F875" s="34"/>
      <c r="G875" s="34"/>
      <c r="H875" s="34"/>
      <c r="I875" s="34"/>
      <c r="J875" s="34"/>
      <c r="K875" s="34"/>
      <c r="L875" s="34"/>
      <c r="M875" s="34"/>
      <c r="N875" s="34"/>
    </row>
    <row r="876" spans="6:14" x14ac:dyDescent="0.25">
      <c r="F876" s="34"/>
      <c r="G876" s="34"/>
      <c r="H876" s="34"/>
      <c r="I876" s="34"/>
      <c r="J876" s="34"/>
      <c r="K876" s="34"/>
      <c r="L876" s="34"/>
      <c r="M876" s="34"/>
      <c r="N876" s="34"/>
    </row>
    <row r="877" spans="6:14" x14ac:dyDescent="0.25">
      <c r="F877" s="34"/>
      <c r="G877" s="34"/>
      <c r="H877" s="34"/>
      <c r="I877" s="34"/>
      <c r="J877" s="34"/>
      <c r="K877" s="34"/>
      <c r="L877" s="34"/>
      <c r="M877" s="34"/>
      <c r="N877" s="34"/>
    </row>
    <row r="878" spans="6:14" x14ac:dyDescent="0.25">
      <c r="F878" s="34"/>
      <c r="G878" s="34"/>
      <c r="H878" s="34"/>
      <c r="I878" s="34"/>
      <c r="J878" s="34"/>
      <c r="K878" s="34"/>
      <c r="L878" s="34"/>
      <c r="M878" s="34"/>
      <c r="N878" s="34"/>
    </row>
    <row r="879" spans="6:14" x14ac:dyDescent="0.25">
      <c r="F879" s="34"/>
      <c r="G879" s="34"/>
      <c r="H879" s="34"/>
      <c r="I879" s="34"/>
      <c r="J879" s="34"/>
      <c r="K879" s="34"/>
      <c r="L879" s="34"/>
      <c r="M879" s="34"/>
      <c r="N879" s="34"/>
    </row>
    <row r="880" spans="6:14" x14ac:dyDescent="0.25">
      <c r="F880" s="34"/>
      <c r="G880" s="34"/>
      <c r="H880" s="34"/>
      <c r="I880" s="34"/>
      <c r="J880" s="34"/>
      <c r="K880" s="34"/>
      <c r="L880" s="34"/>
      <c r="M880" s="34"/>
      <c r="N880" s="34"/>
    </row>
    <row r="881" spans="6:14" x14ac:dyDescent="0.25">
      <c r="F881" s="34"/>
      <c r="G881" s="34"/>
      <c r="H881" s="34"/>
      <c r="I881" s="34"/>
      <c r="J881" s="34"/>
      <c r="K881" s="34"/>
      <c r="L881" s="34"/>
      <c r="M881" s="34"/>
      <c r="N881" s="34"/>
    </row>
    <row r="882" spans="6:14" x14ac:dyDescent="0.25">
      <c r="F882" s="34"/>
      <c r="G882" s="34"/>
      <c r="H882" s="34"/>
      <c r="I882" s="34"/>
      <c r="J882" s="34"/>
      <c r="K882" s="34"/>
      <c r="L882" s="34"/>
      <c r="M882" s="34"/>
      <c r="N882" s="34"/>
    </row>
    <row r="883" spans="6:14" x14ac:dyDescent="0.25">
      <c r="F883" s="34"/>
      <c r="G883" s="34"/>
      <c r="H883" s="34"/>
      <c r="I883" s="34"/>
      <c r="J883" s="34"/>
      <c r="K883" s="34"/>
      <c r="L883" s="34"/>
      <c r="M883" s="34"/>
      <c r="N883" s="34"/>
    </row>
    <row r="884" spans="6:14" x14ac:dyDescent="0.25">
      <c r="F884" s="34"/>
      <c r="G884" s="34"/>
      <c r="H884" s="34"/>
      <c r="I884" s="34"/>
      <c r="J884" s="34"/>
      <c r="K884" s="34"/>
      <c r="L884" s="34"/>
      <c r="M884" s="34"/>
      <c r="N884" s="34"/>
    </row>
    <row r="885" spans="6:14" x14ac:dyDescent="0.25">
      <c r="F885" s="34"/>
      <c r="G885" s="34"/>
      <c r="H885" s="34"/>
      <c r="I885" s="34"/>
      <c r="J885" s="34"/>
      <c r="K885" s="34"/>
      <c r="L885" s="34"/>
      <c r="M885" s="34"/>
      <c r="N885" s="34"/>
    </row>
    <row r="886" spans="6:14" x14ac:dyDescent="0.25">
      <c r="F886" s="34"/>
      <c r="G886" s="34"/>
      <c r="H886" s="34"/>
      <c r="I886" s="34"/>
      <c r="J886" s="34"/>
      <c r="K886" s="34"/>
      <c r="L886" s="34"/>
      <c r="M886" s="34"/>
      <c r="N886" s="34"/>
    </row>
    <row r="887" spans="6:14" x14ac:dyDescent="0.25">
      <c r="F887" s="34"/>
      <c r="G887" s="34"/>
      <c r="H887" s="34"/>
      <c r="I887" s="34"/>
      <c r="J887" s="34"/>
      <c r="K887" s="34"/>
      <c r="L887" s="34"/>
      <c r="M887" s="34"/>
      <c r="N887" s="34"/>
    </row>
    <row r="888" spans="6:14" x14ac:dyDescent="0.25">
      <c r="F888" s="34"/>
      <c r="G888" s="34"/>
      <c r="H888" s="34"/>
      <c r="I888" s="34"/>
      <c r="J888" s="34"/>
      <c r="K888" s="34"/>
      <c r="L888" s="34"/>
      <c r="M888" s="34"/>
      <c r="N888" s="34"/>
    </row>
    <row r="889" spans="6:14" x14ac:dyDescent="0.25">
      <c r="F889" s="34"/>
      <c r="G889" s="34"/>
      <c r="H889" s="34"/>
      <c r="I889" s="34"/>
      <c r="J889" s="34"/>
      <c r="K889" s="34"/>
      <c r="L889" s="34"/>
      <c r="M889" s="34"/>
      <c r="N889" s="34"/>
    </row>
    <row r="890" spans="6:14" x14ac:dyDescent="0.25">
      <c r="F890" s="34"/>
      <c r="G890" s="34"/>
      <c r="H890" s="34"/>
      <c r="I890" s="34"/>
      <c r="J890" s="34"/>
      <c r="K890" s="34"/>
      <c r="L890" s="34"/>
      <c r="M890" s="34"/>
      <c r="N890" s="34"/>
    </row>
    <row r="891" spans="6:14" x14ac:dyDescent="0.25">
      <c r="F891" s="34"/>
      <c r="G891" s="34"/>
      <c r="H891" s="34"/>
      <c r="I891" s="34"/>
      <c r="J891" s="34"/>
      <c r="K891" s="34"/>
      <c r="L891" s="34"/>
      <c r="M891" s="34"/>
      <c r="N891" s="34"/>
    </row>
    <row r="892" spans="6:14" x14ac:dyDescent="0.25">
      <c r="F892" s="34"/>
      <c r="G892" s="34"/>
      <c r="H892" s="34"/>
      <c r="I892" s="34"/>
      <c r="J892" s="34"/>
      <c r="K892" s="34"/>
      <c r="L892" s="34"/>
      <c r="M892" s="34"/>
      <c r="N892" s="34"/>
    </row>
    <row r="893" spans="6:14" x14ac:dyDescent="0.25">
      <c r="F893" s="34"/>
      <c r="G893" s="34"/>
      <c r="H893" s="34"/>
      <c r="I893" s="34"/>
      <c r="J893" s="34"/>
      <c r="K893" s="34"/>
      <c r="L893" s="34"/>
      <c r="M893" s="34"/>
      <c r="N893" s="34"/>
    </row>
    <row r="894" spans="6:14" x14ac:dyDescent="0.25">
      <c r="F894" s="34"/>
      <c r="G894" s="34"/>
      <c r="H894" s="34"/>
      <c r="I894" s="34"/>
      <c r="J894" s="34"/>
      <c r="K894" s="34"/>
      <c r="L894" s="34"/>
      <c r="M894" s="34"/>
      <c r="N894" s="34"/>
    </row>
    <row r="895" spans="6:14" x14ac:dyDescent="0.25">
      <c r="F895" s="34"/>
      <c r="G895" s="34"/>
      <c r="H895" s="34"/>
      <c r="I895" s="34"/>
      <c r="J895" s="34"/>
      <c r="K895" s="34"/>
      <c r="L895" s="34"/>
      <c r="M895" s="34"/>
      <c r="N895" s="34"/>
    </row>
    <row r="896" spans="6:14" x14ac:dyDescent="0.25">
      <c r="F896" s="34"/>
      <c r="G896" s="34"/>
      <c r="H896" s="34"/>
      <c r="I896" s="34"/>
      <c r="J896" s="34"/>
      <c r="K896" s="34"/>
      <c r="L896" s="34"/>
      <c r="M896" s="34"/>
      <c r="N896" s="34"/>
    </row>
    <row r="897" spans="6:14" x14ac:dyDescent="0.25">
      <c r="F897" s="34"/>
      <c r="G897" s="34"/>
      <c r="H897" s="34"/>
      <c r="I897" s="34"/>
      <c r="J897" s="34"/>
      <c r="K897" s="34"/>
      <c r="L897" s="34"/>
      <c r="M897" s="34"/>
      <c r="N897" s="34"/>
    </row>
    <row r="898" spans="6:14" x14ac:dyDescent="0.25">
      <c r="F898" s="34"/>
      <c r="G898" s="34"/>
      <c r="H898" s="34"/>
      <c r="I898" s="34"/>
      <c r="J898" s="34"/>
      <c r="K898" s="34"/>
      <c r="L898" s="34"/>
      <c r="M898" s="34"/>
      <c r="N898" s="34"/>
    </row>
    <row r="899" spans="6:14" x14ac:dyDescent="0.25">
      <c r="F899" s="34"/>
      <c r="G899" s="34"/>
      <c r="H899" s="34"/>
      <c r="I899" s="34"/>
      <c r="J899" s="34"/>
      <c r="K899" s="34"/>
      <c r="L899" s="34"/>
      <c r="M899" s="34"/>
      <c r="N899" s="34"/>
    </row>
    <row r="900" spans="6:14" x14ac:dyDescent="0.25">
      <c r="F900" s="34"/>
      <c r="G900" s="34"/>
      <c r="H900" s="34"/>
      <c r="I900" s="34"/>
      <c r="J900" s="34"/>
      <c r="K900" s="34"/>
      <c r="L900" s="34"/>
      <c r="M900" s="34"/>
      <c r="N900" s="34"/>
    </row>
    <row r="901" spans="6:14" x14ac:dyDescent="0.25">
      <c r="F901" s="34"/>
      <c r="G901" s="34"/>
      <c r="H901" s="34"/>
      <c r="I901" s="34"/>
      <c r="J901" s="34"/>
      <c r="K901" s="34"/>
      <c r="L901" s="34"/>
      <c r="M901" s="34"/>
      <c r="N901" s="34"/>
    </row>
    <row r="902" spans="6:14" x14ac:dyDescent="0.25">
      <c r="F902" s="34"/>
      <c r="G902" s="34"/>
      <c r="H902" s="34"/>
      <c r="I902" s="34"/>
      <c r="J902" s="34"/>
      <c r="K902" s="34"/>
      <c r="L902" s="34"/>
      <c r="M902" s="34"/>
      <c r="N902" s="34"/>
    </row>
    <row r="903" spans="6:14" x14ac:dyDescent="0.25">
      <c r="F903" s="34"/>
      <c r="G903" s="34"/>
      <c r="H903" s="34"/>
      <c r="I903" s="34"/>
      <c r="J903" s="34"/>
      <c r="K903" s="34"/>
      <c r="L903" s="34"/>
      <c r="M903" s="34"/>
      <c r="N903" s="34"/>
    </row>
    <row r="904" spans="6:14" x14ac:dyDescent="0.25">
      <c r="F904" s="34"/>
      <c r="G904" s="34"/>
      <c r="H904" s="34"/>
      <c r="I904" s="34"/>
      <c r="J904" s="34"/>
      <c r="K904" s="34"/>
      <c r="L904" s="34"/>
      <c r="M904" s="34"/>
      <c r="N904" s="34"/>
    </row>
    <row r="905" spans="6:14" x14ac:dyDescent="0.25">
      <c r="F905" s="34"/>
      <c r="G905" s="34"/>
      <c r="H905" s="34"/>
      <c r="I905" s="34"/>
      <c r="J905" s="34"/>
      <c r="K905" s="34"/>
      <c r="L905" s="34"/>
      <c r="M905" s="34"/>
      <c r="N905" s="34"/>
    </row>
    <row r="906" spans="6:14" x14ac:dyDescent="0.25">
      <c r="F906" s="34"/>
      <c r="G906" s="34"/>
      <c r="H906" s="34"/>
      <c r="I906" s="34"/>
      <c r="J906" s="34"/>
      <c r="K906" s="34"/>
      <c r="L906" s="34"/>
      <c r="M906" s="34"/>
      <c r="N906" s="34"/>
    </row>
    <row r="907" spans="6:14" x14ac:dyDescent="0.25">
      <c r="F907" s="34"/>
      <c r="G907" s="34"/>
      <c r="H907" s="34"/>
      <c r="I907" s="34"/>
      <c r="J907" s="34"/>
      <c r="K907" s="34"/>
      <c r="L907" s="34"/>
      <c r="M907" s="34"/>
      <c r="N907" s="34"/>
    </row>
    <row r="908" spans="6:14" x14ac:dyDescent="0.25">
      <c r="F908" s="34"/>
      <c r="G908" s="34"/>
      <c r="H908" s="34"/>
      <c r="I908" s="34"/>
      <c r="J908" s="34"/>
      <c r="K908" s="34"/>
      <c r="L908" s="34"/>
      <c r="M908" s="34"/>
      <c r="N908" s="34"/>
    </row>
    <row r="909" spans="6:14" x14ac:dyDescent="0.25">
      <c r="F909" s="34"/>
      <c r="G909" s="34"/>
      <c r="H909" s="34"/>
      <c r="I909" s="34"/>
      <c r="J909" s="34"/>
      <c r="K909" s="34"/>
      <c r="L909" s="34"/>
      <c r="M909" s="34"/>
      <c r="N909" s="34"/>
    </row>
    <row r="910" spans="6:14" x14ac:dyDescent="0.25">
      <c r="F910" s="34"/>
      <c r="G910" s="34"/>
      <c r="H910" s="34"/>
      <c r="I910" s="34"/>
      <c r="J910" s="34"/>
      <c r="K910" s="34"/>
      <c r="L910" s="34"/>
      <c r="M910" s="34"/>
      <c r="N910" s="34"/>
    </row>
    <row r="911" spans="6:14" x14ac:dyDescent="0.25">
      <c r="F911" s="34"/>
      <c r="G911" s="34"/>
      <c r="H911" s="34"/>
      <c r="I911" s="34"/>
      <c r="J911" s="34"/>
      <c r="K911" s="34"/>
      <c r="L911" s="34"/>
      <c r="M911" s="34"/>
      <c r="N911" s="34"/>
    </row>
    <row r="912" spans="6:14" x14ac:dyDescent="0.25">
      <c r="F912" s="34"/>
      <c r="G912" s="34"/>
      <c r="H912" s="34"/>
      <c r="I912" s="34"/>
      <c r="J912" s="34"/>
      <c r="K912" s="34"/>
      <c r="L912" s="34"/>
      <c r="M912" s="34"/>
      <c r="N912" s="34"/>
    </row>
    <row r="913" spans="6:14" x14ac:dyDescent="0.25">
      <c r="F913" s="34"/>
      <c r="G913" s="34"/>
      <c r="H913" s="34"/>
      <c r="I913" s="34"/>
      <c r="J913" s="34"/>
      <c r="K913" s="34"/>
      <c r="L913" s="34"/>
      <c r="M913" s="34"/>
      <c r="N913" s="34"/>
    </row>
    <row r="914" spans="6:14" x14ac:dyDescent="0.25">
      <c r="F914" s="34"/>
      <c r="G914" s="34"/>
      <c r="H914" s="34"/>
      <c r="I914" s="34"/>
      <c r="J914" s="34"/>
      <c r="K914" s="34"/>
      <c r="L914" s="34"/>
      <c r="M914" s="34"/>
      <c r="N914" s="34"/>
    </row>
    <row r="915" spans="6:14" x14ac:dyDescent="0.25">
      <c r="F915" s="34"/>
      <c r="G915" s="34"/>
      <c r="H915" s="34"/>
      <c r="I915" s="34"/>
      <c r="J915" s="34"/>
      <c r="K915" s="34"/>
      <c r="L915" s="34"/>
      <c r="M915" s="34"/>
      <c r="N915" s="34"/>
    </row>
    <row r="916" spans="6:14" x14ac:dyDescent="0.25">
      <c r="F916" s="34"/>
      <c r="G916" s="34"/>
      <c r="H916" s="34"/>
      <c r="I916" s="34"/>
      <c r="J916" s="34"/>
      <c r="K916" s="34"/>
      <c r="L916" s="34"/>
      <c r="M916" s="34"/>
      <c r="N916" s="34"/>
    </row>
    <row r="917" spans="6:14" x14ac:dyDescent="0.25">
      <c r="F917" s="34"/>
      <c r="G917" s="34"/>
      <c r="H917" s="34"/>
      <c r="I917" s="34"/>
      <c r="J917" s="34"/>
      <c r="K917" s="34"/>
      <c r="L917" s="34"/>
      <c r="M917" s="34"/>
      <c r="N917" s="34"/>
    </row>
    <row r="918" spans="6:14" x14ac:dyDescent="0.25">
      <c r="F918" s="34"/>
      <c r="G918" s="34"/>
      <c r="H918" s="34"/>
      <c r="I918" s="34"/>
      <c r="J918" s="34"/>
      <c r="K918" s="34"/>
      <c r="L918" s="34"/>
      <c r="M918" s="34"/>
      <c r="N918" s="34"/>
    </row>
    <row r="919" spans="6:14" x14ac:dyDescent="0.25">
      <c r="F919" s="34"/>
      <c r="G919" s="34"/>
      <c r="H919" s="34"/>
      <c r="I919" s="34"/>
      <c r="J919" s="34"/>
      <c r="K919" s="34"/>
      <c r="L919" s="34"/>
      <c r="M919" s="34"/>
      <c r="N919" s="34"/>
    </row>
    <row r="920" spans="6:14" x14ac:dyDescent="0.25">
      <c r="F920" s="34"/>
      <c r="G920" s="34"/>
      <c r="H920" s="34"/>
      <c r="I920" s="34"/>
      <c r="J920" s="34"/>
      <c r="K920" s="34"/>
      <c r="L920" s="34"/>
      <c r="M920" s="34"/>
      <c r="N920" s="34"/>
    </row>
    <row r="921" spans="6:14" x14ac:dyDescent="0.25">
      <c r="F921" s="34"/>
      <c r="G921" s="34"/>
      <c r="H921" s="34"/>
      <c r="I921" s="34"/>
      <c r="J921" s="34"/>
      <c r="K921" s="34"/>
      <c r="L921" s="34"/>
      <c r="M921" s="34"/>
      <c r="N921" s="34"/>
    </row>
    <row r="922" spans="6:14" x14ac:dyDescent="0.25">
      <c r="F922" s="34"/>
      <c r="G922" s="34"/>
      <c r="H922" s="34"/>
      <c r="I922" s="34"/>
      <c r="J922" s="34"/>
      <c r="K922" s="34"/>
      <c r="L922" s="34"/>
      <c r="M922" s="34"/>
      <c r="N922" s="34"/>
    </row>
    <row r="923" spans="6:14" x14ac:dyDescent="0.25">
      <c r="F923" s="34"/>
      <c r="G923" s="34"/>
      <c r="H923" s="34"/>
      <c r="I923" s="34"/>
      <c r="J923" s="34"/>
      <c r="K923" s="34"/>
      <c r="L923" s="34"/>
      <c r="M923" s="34"/>
      <c r="N923" s="34"/>
    </row>
    <row r="924" spans="6:14" x14ac:dyDescent="0.25">
      <c r="F924" s="34"/>
      <c r="G924" s="34"/>
      <c r="H924" s="34"/>
      <c r="I924" s="34"/>
      <c r="J924" s="34"/>
      <c r="K924" s="34"/>
      <c r="L924" s="34"/>
      <c r="M924" s="34"/>
      <c r="N924" s="34"/>
    </row>
    <row r="925" spans="6:14" x14ac:dyDescent="0.25">
      <c r="F925" s="34"/>
      <c r="G925" s="34"/>
      <c r="H925" s="34"/>
      <c r="I925" s="34"/>
      <c r="J925" s="34"/>
      <c r="K925" s="34"/>
      <c r="L925" s="34"/>
      <c r="M925" s="34"/>
      <c r="N925" s="34"/>
    </row>
    <row r="926" spans="6:14" x14ac:dyDescent="0.25">
      <c r="F926" s="34"/>
      <c r="G926" s="34"/>
      <c r="H926" s="34"/>
      <c r="I926" s="34"/>
      <c r="J926" s="34"/>
      <c r="K926" s="34"/>
      <c r="L926" s="34"/>
      <c r="M926" s="34"/>
      <c r="N926" s="34"/>
    </row>
    <row r="927" spans="6:14" x14ac:dyDescent="0.25">
      <c r="F927" s="34"/>
      <c r="G927" s="34"/>
      <c r="H927" s="34"/>
      <c r="I927" s="34"/>
      <c r="J927" s="34"/>
      <c r="K927" s="34"/>
      <c r="L927" s="34"/>
      <c r="M927" s="34"/>
      <c r="N927" s="34"/>
    </row>
    <row r="928" spans="6:14" x14ac:dyDescent="0.25">
      <c r="F928" s="34"/>
      <c r="G928" s="34"/>
      <c r="H928" s="34"/>
      <c r="I928" s="34"/>
      <c r="J928" s="34"/>
      <c r="K928" s="34"/>
      <c r="L928" s="34"/>
      <c r="M928" s="34"/>
      <c r="N928" s="34"/>
    </row>
    <row r="929" spans="6:14" x14ac:dyDescent="0.25">
      <c r="F929" s="34"/>
      <c r="G929" s="34"/>
      <c r="H929" s="34"/>
      <c r="I929" s="34"/>
      <c r="J929" s="34"/>
      <c r="K929" s="34"/>
      <c r="L929" s="34"/>
      <c r="M929" s="34"/>
      <c r="N929" s="34"/>
    </row>
    <row r="930" spans="6:14" x14ac:dyDescent="0.25">
      <c r="F930" s="34"/>
      <c r="G930" s="34"/>
      <c r="H930" s="34"/>
      <c r="I930" s="34"/>
      <c r="J930" s="34"/>
      <c r="K930" s="34"/>
      <c r="L930" s="34"/>
      <c r="M930" s="34"/>
      <c r="N930" s="34"/>
    </row>
    <row r="931" spans="6:14" x14ac:dyDescent="0.25">
      <c r="F931" s="34"/>
      <c r="G931" s="34"/>
      <c r="H931" s="34"/>
      <c r="I931" s="34"/>
      <c r="J931" s="34"/>
      <c r="K931" s="34"/>
      <c r="L931" s="34"/>
      <c r="M931" s="34"/>
      <c r="N931" s="34"/>
    </row>
    <row r="932" spans="6:14" x14ac:dyDescent="0.25">
      <c r="F932" s="34"/>
      <c r="G932" s="34"/>
      <c r="H932" s="34"/>
      <c r="I932" s="34"/>
      <c r="J932" s="34"/>
      <c r="K932" s="34"/>
      <c r="L932" s="34"/>
      <c r="M932" s="34"/>
      <c r="N932" s="34"/>
    </row>
    <row r="933" spans="6:14" x14ac:dyDescent="0.25">
      <c r="F933" s="34"/>
      <c r="G933" s="34"/>
      <c r="H933" s="34"/>
      <c r="I933" s="34"/>
      <c r="J933" s="34"/>
      <c r="K933" s="34"/>
      <c r="L933" s="34"/>
      <c r="M933" s="34"/>
      <c r="N933" s="34"/>
    </row>
    <row r="934" spans="6:14" x14ac:dyDescent="0.25">
      <c r="F934" s="34"/>
      <c r="G934" s="34"/>
      <c r="H934" s="34"/>
      <c r="I934" s="34"/>
      <c r="J934" s="34"/>
      <c r="K934" s="34"/>
      <c r="L934" s="34"/>
      <c r="M934" s="34"/>
      <c r="N934" s="34"/>
    </row>
    <row r="935" spans="6:14" x14ac:dyDescent="0.25">
      <c r="F935" s="34"/>
      <c r="G935" s="34"/>
      <c r="H935" s="34"/>
      <c r="I935" s="34"/>
      <c r="J935" s="34"/>
      <c r="K935" s="34"/>
      <c r="L935" s="34"/>
      <c r="M935" s="34"/>
      <c r="N935" s="34"/>
    </row>
    <row r="936" spans="6:14" x14ac:dyDescent="0.25">
      <c r="F936" s="34"/>
      <c r="G936" s="34"/>
      <c r="H936" s="34"/>
      <c r="I936" s="34"/>
      <c r="J936" s="34"/>
      <c r="K936" s="34"/>
      <c r="L936" s="34"/>
      <c r="M936" s="34"/>
      <c r="N936" s="34"/>
    </row>
    <row r="937" spans="6:14" x14ac:dyDescent="0.25">
      <c r="F937" s="34"/>
      <c r="G937" s="34"/>
      <c r="H937" s="34"/>
      <c r="I937" s="34"/>
      <c r="J937" s="34"/>
      <c r="K937" s="34"/>
      <c r="L937" s="34"/>
      <c r="M937" s="34"/>
      <c r="N937" s="34"/>
    </row>
    <row r="938" spans="6:14" x14ac:dyDescent="0.25">
      <c r="F938" s="34"/>
      <c r="G938" s="34"/>
      <c r="H938" s="34"/>
      <c r="I938" s="34"/>
      <c r="J938" s="34"/>
      <c r="K938" s="34"/>
      <c r="L938" s="34"/>
      <c r="M938" s="34"/>
      <c r="N938" s="34"/>
    </row>
    <row r="939" spans="6:14" x14ac:dyDescent="0.25">
      <c r="F939" s="34"/>
      <c r="G939" s="34"/>
      <c r="H939" s="34"/>
      <c r="I939" s="34"/>
      <c r="J939" s="34"/>
      <c r="K939" s="34"/>
      <c r="L939" s="34"/>
      <c r="M939" s="34"/>
      <c r="N939" s="34"/>
    </row>
    <row r="940" spans="6:14" x14ac:dyDescent="0.25">
      <c r="F940" s="34"/>
      <c r="G940" s="34"/>
      <c r="H940" s="34"/>
      <c r="I940" s="34"/>
      <c r="J940" s="34"/>
      <c r="K940" s="34"/>
      <c r="L940" s="34"/>
      <c r="M940" s="34"/>
      <c r="N940" s="34"/>
    </row>
    <row r="941" spans="6:14" x14ac:dyDescent="0.25">
      <c r="F941" s="34"/>
      <c r="G941" s="34"/>
      <c r="H941" s="34"/>
      <c r="I941" s="34"/>
      <c r="J941" s="34"/>
      <c r="K941" s="34"/>
      <c r="L941" s="34"/>
      <c r="M941" s="34"/>
      <c r="N941" s="34"/>
    </row>
    <row r="942" spans="6:14" x14ac:dyDescent="0.25">
      <c r="F942" s="34"/>
      <c r="G942" s="34"/>
      <c r="H942" s="34"/>
      <c r="I942" s="34"/>
      <c r="J942" s="34"/>
      <c r="K942" s="34"/>
      <c r="L942" s="34"/>
      <c r="M942" s="34"/>
      <c r="N942" s="34"/>
    </row>
    <row r="943" spans="6:14" x14ac:dyDescent="0.25">
      <c r="F943" s="34"/>
      <c r="G943" s="34"/>
      <c r="H943" s="34"/>
      <c r="I943" s="34"/>
      <c r="J943" s="34"/>
      <c r="K943" s="34"/>
      <c r="L943" s="34"/>
      <c r="M943" s="34"/>
      <c r="N943" s="34"/>
    </row>
    <row r="944" spans="6:14" x14ac:dyDescent="0.25">
      <c r="F944" s="34"/>
      <c r="G944" s="34"/>
      <c r="H944" s="34"/>
      <c r="I944" s="34"/>
      <c r="J944" s="34"/>
      <c r="K944" s="34"/>
      <c r="L944" s="34"/>
      <c r="M944" s="34"/>
      <c r="N944" s="34"/>
    </row>
    <row r="945" spans="6:14" x14ac:dyDescent="0.25">
      <c r="F945" s="34"/>
      <c r="G945" s="34"/>
      <c r="H945" s="34"/>
      <c r="I945" s="34"/>
      <c r="J945" s="34"/>
      <c r="K945" s="34"/>
      <c r="L945" s="34"/>
      <c r="M945" s="34"/>
      <c r="N945" s="34"/>
    </row>
    <row r="946" spans="6:14" x14ac:dyDescent="0.25">
      <c r="F946" s="34"/>
      <c r="G946" s="34"/>
      <c r="H946" s="34"/>
      <c r="I946" s="34"/>
      <c r="J946" s="34"/>
      <c r="K946" s="34"/>
      <c r="L946" s="34"/>
      <c r="M946" s="34"/>
      <c r="N946" s="34"/>
    </row>
    <row r="947" spans="6:14" x14ac:dyDescent="0.25">
      <c r="F947" s="34"/>
      <c r="G947" s="34"/>
      <c r="H947" s="34"/>
      <c r="I947" s="34"/>
      <c r="J947" s="34"/>
      <c r="K947" s="34"/>
      <c r="L947" s="34"/>
      <c r="M947" s="34"/>
      <c r="N947" s="34"/>
    </row>
    <row r="948" spans="6:14" x14ac:dyDescent="0.25">
      <c r="F948" s="34"/>
      <c r="G948" s="34"/>
      <c r="H948" s="34"/>
      <c r="I948" s="34"/>
      <c r="J948" s="34"/>
      <c r="K948" s="34"/>
      <c r="L948" s="34"/>
      <c r="M948" s="34"/>
      <c r="N948" s="34"/>
    </row>
    <row r="949" spans="6:14" x14ac:dyDescent="0.25">
      <c r="F949" s="34"/>
      <c r="G949" s="34"/>
      <c r="H949" s="34"/>
      <c r="I949" s="34"/>
      <c r="J949" s="34"/>
      <c r="K949" s="34"/>
      <c r="L949" s="34"/>
      <c r="M949" s="34"/>
      <c r="N949" s="34"/>
    </row>
    <row r="950" spans="6:14" x14ac:dyDescent="0.25">
      <c r="F950" s="34"/>
      <c r="G950" s="34"/>
      <c r="H950" s="34"/>
      <c r="I950" s="34"/>
      <c r="J950" s="34"/>
      <c r="K950" s="34"/>
      <c r="L950" s="34"/>
      <c r="M950" s="34"/>
      <c r="N950" s="34"/>
    </row>
    <row r="951" spans="6:14" x14ac:dyDescent="0.25">
      <c r="F951" s="34"/>
      <c r="G951" s="34"/>
      <c r="H951" s="34"/>
      <c r="I951" s="34"/>
      <c r="J951" s="34"/>
      <c r="K951" s="34"/>
      <c r="L951" s="34"/>
      <c r="M951" s="34"/>
      <c r="N951" s="34"/>
    </row>
    <row r="952" spans="6:14" x14ac:dyDescent="0.25">
      <c r="F952" s="34"/>
      <c r="G952" s="34"/>
      <c r="H952" s="34"/>
      <c r="I952" s="34"/>
      <c r="J952" s="34"/>
      <c r="K952" s="34"/>
      <c r="L952" s="34"/>
      <c r="M952" s="34"/>
      <c r="N952" s="34"/>
    </row>
    <row r="953" spans="6:14" x14ac:dyDescent="0.25">
      <c r="F953" s="34"/>
      <c r="G953" s="34"/>
      <c r="H953" s="34"/>
      <c r="I953" s="34"/>
      <c r="J953" s="34"/>
      <c r="K953" s="34"/>
      <c r="L953" s="34"/>
      <c r="M953" s="34"/>
      <c r="N953" s="34"/>
    </row>
    <row r="954" spans="6:14" x14ac:dyDescent="0.25">
      <c r="F954" s="34"/>
      <c r="G954" s="34"/>
      <c r="H954" s="34"/>
      <c r="I954" s="34"/>
      <c r="J954" s="34"/>
      <c r="K954" s="34"/>
      <c r="L954" s="34"/>
      <c r="M954" s="34"/>
      <c r="N954" s="34"/>
    </row>
    <row r="955" spans="6:14" x14ac:dyDescent="0.25">
      <c r="F955" s="34"/>
      <c r="G955" s="34"/>
      <c r="H955" s="34"/>
      <c r="I955" s="34"/>
      <c r="J955" s="34"/>
      <c r="K955" s="34"/>
      <c r="L955" s="34"/>
      <c r="M955" s="34"/>
      <c r="N955" s="34"/>
    </row>
    <row r="956" spans="6:14" x14ac:dyDescent="0.25">
      <c r="F956" s="34"/>
      <c r="G956" s="34"/>
      <c r="H956" s="34"/>
      <c r="I956" s="34"/>
      <c r="J956" s="34"/>
      <c r="K956" s="34"/>
      <c r="L956" s="34"/>
      <c r="M956" s="34"/>
      <c r="N956" s="34"/>
    </row>
    <row r="957" spans="6:14" x14ac:dyDescent="0.25">
      <c r="F957" s="34"/>
      <c r="G957" s="34"/>
      <c r="H957" s="34"/>
      <c r="I957" s="34"/>
      <c r="J957" s="34"/>
      <c r="K957" s="34"/>
      <c r="L957" s="34"/>
      <c r="M957" s="34"/>
      <c r="N957" s="34"/>
    </row>
    <row r="958" spans="6:14" x14ac:dyDescent="0.25">
      <c r="F958" s="34"/>
      <c r="G958" s="34"/>
      <c r="H958" s="34"/>
      <c r="I958" s="34"/>
      <c r="J958" s="34"/>
      <c r="K958" s="34"/>
      <c r="L958" s="34"/>
      <c r="M958" s="34"/>
      <c r="N958" s="34"/>
    </row>
    <row r="959" spans="6:14" x14ac:dyDescent="0.25">
      <c r="F959" s="34"/>
      <c r="G959" s="34"/>
      <c r="H959" s="34"/>
      <c r="I959" s="34"/>
      <c r="J959" s="34"/>
      <c r="K959" s="34"/>
      <c r="L959" s="34"/>
      <c r="M959" s="34"/>
      <c r="N959" s="34"/>
    </row>
    <row r="960" spans="6:14" x14ac:dyDescent="0.25">
      <c r="F960" s="34"/>
      <c r="G960" s="34"/>
      <c r="H960" s="34"/>
      <c r="I960" s="34"/>
      <c r="J960" s="34"/>
      <c r="K960" s="34"/>
      <c r="L960" s="34"/>
      <c r="M960" s="34"/>
      <c r="N960" s="34"/>
    </row>
    <row r="961" spans="6:14" x14ac:dyDescent="0.25">
      <c r="F961" s="34"/>
      <c r="G961" s="34"/>
      <c r="H961" s="34"/>
      <c r="I961" s="34"/>
      <c r="J961" s="34"/>
      <c r="K961" s="34"/>
      <c r="L961" s="34"/>
      <c r="M961" s="34"/>
      <c r="N961" s="34"/>
    </row>
    <row r="962" spans="6:14" x14ac:dyDescent="0.25">
      <c r="F962" s="34"/>
      <c r="G962" s="34"/>
      <c r="H962" s="34"/>
      <c r="I962" s="34"/>
      <c r="J962" s="34"/>
      <c r="K962" s="34"/>
      <c r="L962" s="34"/>
      <c r="M962" s="34"/>
      <c r="N962" s="34"/>
    </row>
    <row r="963" spans="6:14" x14ac:dyDescent="0.25">
      <c r="F963" s="34"/>
      <c r="G963" s="34"/>
      <c r="H963" s="34"/>
      <c r="I963" s="34"/>
      <c r="J963" s="34"/>
      <c r="K963" s="34"/>
      <c r="L963" s="34"/>
      <c r="M963" s="34"/>
      <c r="N963" s="34"/>
    </row>
    <row r="964" spans="6:14" x14ac:dyDescent="0.25">
      <c r="F964" s="34"/>
      <c r="G964" s="34"/>
      <c r="H964" s="34"/>
      <c r="I964" s="34"/>
      <c r="J964" s="34"/>
      <c r="K964" s="34"/>
      <c r="L964" s="34"/>
      <c r="M964" s="34"/>
      <c r="N964" s="34"/>
    </row>
    <row r="965" spans="6:14" x14ac:dyDescent="0.25">
      <c r="F965" s="34"/>
      <c r="G965" s="34"/>
      <c r="H965" s="34"/>
      <c r="I965" s="34"/>
      <c r="J965" s="34"/>
      <c r="K965" s="34"/>
      <c r="L965" s="34"/>
      <c r="M965" s="34"/>
      <c r="N965" s="34"/>
    </row>
    <row r="966" spans="6:14" x14ac:dyDescent="0.25">
      <c r="F966" s="34"/>
      <c r="G966" s="34"/>
      <c r="H966" s="34"/>
      <c r="I966" s="34"/>
      <c r="J966" s="34"/>
      <c r="K966" s="34"/>
      <c r="L966" s="34"/>
      <c r="M966" s="34"/>
      <c r="N966" s="34"/>
    </row>
    <row r="967" spans="6:14" x14ac:dyDescent="0.25">
      <c r="F967" s="34"/>
      <c r="G967" s="34"/>
      <c r="H967" s="34"/>
      <c r="I967" s="34"/>
      <c r="J967" s="34"/>
      <c r="K967" s="34"/>
      <c r="L967" s="34"/>
      <c r="M967" s="34"/>
      <c r="N967" s="34"/>
    </row>
    <row r="968" spans="6:14" x14ac:dyDescent="0.25">
      <c r="F968" s="34"/>
      <c r="G968" s="34"/>
      <c r="H968" s="34"/>
      <c r="I968" s="34"/>
      <c r="J968" s="34"/>
      <c r="K968" s="34"/>
      <c r="L968" s="34"/>
      <c r="M968" s="34"/>
      <c r="N968" s="34"/>
    </row>
    <row r="969" spans="6:14" x14ac:dyDescent="0.25">
      <c r="F969" s="34"/>
      <c r="G969" s="34"/>
      <c r="H969" s="34"/>
      <c r="I969" s="34"/>
      <c r="J969" s="34"/>
      <c r="K969" s="34"/>
      <c r="L969" s="34"/>
      <c r="M969" s="34"/>
      <c r="N969" s="34"/>
    </row>
    <row r="970" spans="6:14" x14ac:dyDescent="0.25">
      <c r="F970" s="34"/>
      <c r="G970" s="34"/>
      <c r="H970" s="34"/>
      <c r="I970" s="34"/>
      <c r="J970" s="34"/>
      <c r="K970" s="34"/>
      <c r="L970" s="34"/>
      <c r="M970" s="34"/>
      <c r="N970" s="34"/>
    </row>
    <row r="971" spans="6:14" x14ac:dyDescent="0.25">
      <c r="F971" s="34"/>
      <c r="G971" s="34"/>
      <c r="H971" s="34"/>
      <c r="I971" s="34"/>
      <c r="J971" s="34"/>
      <c r="K971" s="34"/>
      <c r="L971" s="34"/>
      <c r="M971" s="34"/>
      <c r="N971" s="34"/>
    </row>
    <row r="972" spans="6:14" x14ac:dyDescent="0.25">
      <c r="F972" s="34"/>
      <c r="G972" s="34"/>
      <c r="H972" s="34"/>
      <c r="I972" s="34"/>
      <c r="J972" s="34"/>
      <c r="K972" s="34"/>
      <c r="L972" s="34"/>
      <c r="M972" s="34"/>
      <c r="N972" s="34"/>
    </row>
    <row r="973" spans="6:14" x14ac:dyDescent="0.25">
      <c r="F973" s="34"/>
      <c r="G973" s="34"/>
      <c r="H973" s="34"/>
      <c r="I973" s="34"/>
      <c r="J973" s="34"/>
      <c r="K973" s="34"/>
      <c r="L973" s="34"/>
      <c r="M973" s="34"/>
      <c r="N973" s="34"/>
    </row>
    <row r="974" spans="6:14" x14ac:dyDescent="0.25">
      <c r="F974" s="34"/>
      <c r="G974" s="34"/>
      <c r="H974" s="34"/>
      <c r="I974" s="34"/>
      <c r="J974" s="34"/>
      <c r="K974" s="34"/>
      <c r="L974" s="34"/>
      <c r="M974" s="34"/>
      <c r="N974" s="34"/>
    </row>
    <row r="975" spans="6:14" x14ac:dyDescent="0.25">
      <c r="F975" s="34"/>
      <c r="G975" s="34"/>
      <c r="H975" s="34"/>
      <c r="I975" s="34"/>
      <c r="J975" s="34"/>
      <c r="K975" s="34"/>
      <c r="L975" s="34"/>
      <c r="M975" s="34"/>
      <c r="N975" s="34"/>
    </row>
    <row r="976" spans="6:14" x14ac:dyDescent="0.25">
      <c r="F976" s="34"/>
      <c r="G976" s="34"/>
      <c r="H976" s="34"/>
      <c r="I976" s="34"/>
      <c r="J976" s="34"/>
      <c r="K976" s="34"/>
      <c r="L976" s="34"/>
      <c r="M976" s="34"/>
      <c r="N976" s="34"/>
    </row>
    <row r="977" spans="6:14" x14ac:dyDescent="0.25">
      <c r="F977" s="34"/>
      <c r="G977" s="34"/>
      <c r="H977" s="34"/>
      <c r="I977" s="34"/>
      <c r="J977" s="34"/>
      <c r="K977" s="34"/>
      <c r="L977" s="34"/>
      <c r="M977" s="34"/>
      <c r="N977" s="34"/>
    </row>
    <row r="978" spans="6:14" x14ac:dyDescent="0.25">
      <c r="F978" s="34"/>
      <c r="G978" s="34"/>
      <c r="H978" s="34"/>
      <c r="I978" s="34"/>
      <c r="J978" s="34"/>
      <c r="K978" s="34"/>
      <c r="L978" s="34"/>
      <c r="M978" s="34"/>
      <c r="N978" s="34"/>
    </row>
    <row r="979" spans="6:14" x14ac:dyDescent="0.25">
      <c r="F979" s="34"/>
      <c r="G979" s="34"/>
      <c r="H979" s="34"/>
      <c r="I979" s="34"/>
      <c r="J979" s="34"/>
      <c r="K979" s="34"/>
      <c r="L979" s="34"/>
      <c r="M979" s="34"/>
      <c r="N979" s="34"/>
    </row>
    <row r="980" spans="6:14" x14ac:dyDescent="0.25">
      <c r="F980" s="34"/>
      <c r="G980" s="34"/>
      <c r="H980" s="34"/>
      <c r="I980" s="34"/>
      <c r="J980" s="34"/>
      <c r="K980" s="34"/>
      <c r="L980" s="34"/>
      <c r="M980" s="34"/>
      <c r="N980" s="34"/>
    </row>
    <row r="981" spans="6:14" x14ac:dyDescent="0.25">
      <c r="F981" s="34"/>
      <c r="G981" s="34"/>
      <c r="H981" s="34"/>
      <c r="I981" s="34"/>
      <c r="J981" s="34"/>
      <c r="K981" s="34"/>
      <c r="L981" s="34"/>
      <c r="M981" s="34"/>
      <c r="N981" s="34"/>
    </row>
    <row r="982" spans="6:14" x14ac:dyDescent="0.25">
      <c r="F982" s="34"/>
      <c r="G982" s="34"/>
      <c r="H982" s="34"/>
      <c r="I982" s="34"/>
      <c r="J982" s="34"/>
      <c r="K982" s="34"/>
      <c r="L982" s="34"/>
      <c r="M982" s="34"/>
      <c r="N982" s="34"/>
    </row>
    <row r="983" spans="6:14" x14ac:dyDescent="0.25">
      <c r="F983" s="34"/>
      <c r="G983" s="34"/>
      <c r="H983" s="34"/>
      <c r="I983" s="34"/>
      <c r="J983" s="34"/>
      <c r="K983" s="34"/>
      <c r="L983" s="34"/>
      <c r="M983" s="34"/>
      <c r="N983" s="34"/>
    </row>
    <row r="984" spans="6:14" x14ac:dyDescent="0.25">
      <c r="F984" s="34"/>
      <c r="G984" s="34"/>
      <c r="H984" s="34"/>
      <c r="I984" s="34"/>
      <c r="J984" s="34"/>
      <c r="K984" s="34"/>
      <c r="L984" s="34"/>
      <c r="M984" s="34"/>
      <c r="N984" s="34"/>
    </row>
    <row r="985" spans="6:14" x14ac:dyDescent="0.25">
      <c r="F985" s="34"/>
      <c r="G985" s="34"/>
      <c r="H985" s="34"/>
      <c r="I985" s="34"/>
      <c r="J985" s="34"/>
      <c r="K985" s="34"/>
      <c r="L985" s="34"/>
      <c r="M985" s="34"/>
      <c r="N985" s="34"/>
    </row>
    <row r="986" spans="6:14" x14ac:dyDescent="0.25">
      <c r="F986" s="34"/>
      <c r="G986" s="34"/>
      <c r="H986" s="34"/>
      <c r="I986" s="34"/>
      <c r="J986" s="34"/>
      <c r="K986" s="34"/>
      <c r="L986" s="34"/>
      <c r="M986" s="34"/>
      <c r="N986" s="34"/>
    </row>
    <row r="987" spans="6:14" x14ac:dyDescent="0.25">
      <c r="F987" s="34"/>
      <c r="G987" s="34"/>
      <c r="H987" s="34"/>
      <c r="I987" s="34"/>
      <c r="J987" s="34"/>
      <c r="K987" s="34"/>
      <c r="L987" s="34"/>
      <c r="M987" s="34"/>
      <c r="N987" s="34"/>
    </row>
    <row r="988" spans="6:14" x14ac:dyDescent="0.25">
      <c r="F988" s="34"/>
      <c r="G988" s="34"/>
      <c r="H988" s="34"/>
      <c r="I988" s="34"/>
      <c r="J988" s="34"/>
      <c r="K988" s="34"/>
      <c r="L988" s="34"/>
      <c r="M988" s="34"/>
      <c r="N988" s="34"/>
    </row>
    <row r="989" spans="6:14" x14ac:dyDescent="0.25">
      <c r="F989" s="34"/>
      <c r="G989" s="34"/>
      <c r="H989" s="34"/>
      <c r="I989" s="34"/>
      <c r="J989" s="34"/>
      <c r="K989" s="34"/>
      <c r="L989" s="34"/>
      <c r="M989" s="34"/>
      <c r="N989" s="34"/>
    </row>
    <row r="990" spans="6:14" x14ac:dyDescent="0.25">
      <c r="F990" s="34"/>
      <c r="G990" s="34"/>
      <c r="H990" s="34"/>
      <c r="I990" s="34"/>
      <c r="J990" s="34"/>
      <c r="K990" s="34"/>
      <c r="L990" s="34"/>
      <c r="M990" s="34"/>
      <c r="N990" s="34"/>
    </row>
    <row r="991" spans="6:14" x14ac:dyDescent="0.25">
      <c r="F991" s="34"/>
      <c r="G991" s="34"/>
      <c r="H991" s="34"/>
      <c r="I991" s="34"/>
      <c r="J991" s="34"/>
      <c r="K991" s="34"/>
      <c r="L991" s="34"/>
      <c r="M991" s="34"/>
      <c r="N991" s="34"/>
    </row>
    <row r="992" spans="6:14" x14ac:dyDescent="0.25">
      <c r="F992" s="34"/>
      <c r="G992" s="34"/>
      <c r="H992" s="34"/>
      <c r="I992" s="34"/>
      <c r="J992" s="34"/>
      <c r="K992" s="34"/>
      <c r="L992" s="34"/>
      <c r="M992" s="34"/>
      <c r="N992" s="34"/>
    </row>
    <row r="993" spans="6:14" x14ac:dyDescent="0.25">
      <c r="F993" s="34"/>
      <c r="G993" s="34"/>
      <c r="H993" s="34"/>
      <c r="I993" s="34"/>
      <c r="J993" s="34"/>
      <c r="K993" s="34"/>
      <c r="L993" s="34"/>
      <c r="M993" s="34"/>
      <c r="N993" s="34"/>
    </row>
    <row r="994" spans="6:14" x14ac:dyDescent="0.25">
      <c r="F994" s="34"/>
      <c r="G994" s="34"/>
      <c r="H994" s="34"/>
      <c r="I994" s="34"/>
      <c r="J994" s="34"/>
      <c r="K994" s="34"/>
      <c r="L994" s="34"/>
      <c r="M994" s="34"/>
      <c r="N994" s="34"/>
    </row>
    <row r="995" spans="6:14" x14ac:dyDescent="0.25">
      <c r="F995" s="34"/>
      <c r="G995" s="34"/>
      <c r="H995" s="34"/>
      <c r="I995" s="34"/>
      <c r="J995" s="34"/>
      <c r="K995" s="34"/>
      <c r="L995" s="34"/>
      <c r="M995" s="34"/>
      <c r="N995" s="34"/>
    </row>
    <row r="996" spans="6:14" x14ac:dyDescent="0.25">
      <c r="F996" s="34"/>
      <c r="G996" s="34"/>
      <c r="H996" s="34"/>
      <c r="I996" s="34"/>
      <c r="J996" s="34"/>
      <c r="K996" s="34"/>
      <c r="L996" s="34"/>
      <c r="M996" s="34"/>
      <c r="N996" s="34"/>
    </row>
    <row r="997" spans="6:14" x14ac:dyDescent="0.25">
      <c r="F997" s="34"/>
      <c r="G997" s="34"/>
      <c r="H997" s="34"/>
      <c r="I997" s="34"/>
      <c r="J997" s="34"/>
      <c r="K997" s="34"/>
      <c r="L997" s="34"/>
      <c r="M997" s="34"/>
      <c r="N997" s="34"/>
    </row>
    <row r="998" spans="6:14" x14ac:dyDescent="0.25">
      <c r="F998" s="34"/>
      <c r="G998" s="34"/>
      <c r="H998" s="34"/>
      <c r="I998" s="34"/>
      <c r="J998" s="34"/>
      <c r="K998" s="34"/>
      <c r="L998" s="34"/>
      <c r="M998" s="34"/>
      <c r="N998" s="34"/>
    </row>
    <row r="999" spans="6:14" x14ac:dyDescent="0.25">
      <c r="F999" s="34"/>
      <c r="G999" s="34"/>
      <c r="H999" s="34"/>
      <c r="I999" s="34"/>
      <c r="J999" s="34"/>
      <c r="K999" s="34"/>
      <c r="L999" s="34"/>
      <c r="M999" s="34"/>
      <c r="N999" s="34"/>
    </row>
    <row r="1000" spans="6:14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</row>
    <row r="1001" spans="6:14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</row>
    <row r="1002" spans="6:14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</row>
    <row r="1003" spans="6:14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</row>
    <row r="1004" spans="6:14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</row>
    <row r="1005" spans="6:14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</row>
    <row r="1006" spans="6:14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</row>
    <row r="1007" spans="6:14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</row>
    <row r="1008" spans="6:14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</row>
    <row r="1009" spans="6:14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</row>
    <row r="1010" spans="6:14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</row>
    <row r="1011" spans="6:14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</row>
    <row r="1012" spans="6:14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</row>
    <row r="1013" spans="6:14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</row>
    <row r="1014" spans="6:14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</row>
    <row r="1015" spans="6:14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</row>
    <row r="1016" spans="6:14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</row>
    <row r="1017" spans="6:14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</row>
    <row r="1018" spans="6:14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</row>
    <row r="1019" spans="6:14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</row>
    <row r="1020" spans="6:14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</row>
    <row r="1021" spans="6:14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</row>
    <row r="1022" spans="6:14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</row>
    <row r="1023" spans="6:14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</row>
    <row r="1024" spans="6:14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</row>
    <row r="1025" spans="6:14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</row>
    <row r="1026" spans="6:14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</row>
    <row r="1027" spans="6:14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</row>
    <row r="1028" spans="6:14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</row>
    <row r="1029" spans="6:14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</row>
    <row r="1030" spans="6:14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</row>
    <row r="1031" spans="6:14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</row>
    <row r="1032" spans="6:14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</row>
    <row r="1033" spans="6:14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</row>
    <row r="1034" spans="6:14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</row>
    <row r="1035" spans="6:14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</row>
    <row r="1036" spans="6:14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</row>
    <row r="1037" spans="6:14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</row>
    <row r="1038" spans="6:14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</row>
    <row r="1039" spans="6:14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</row>
    <row r="1040" spans="6:14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</row>
    <row r="1041" spans="6:14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</row>
    <row r="1042" spans="6:14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</row>
    <row r="1043" spans="6:14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</row>
    <row r="1044" spans="6:14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</row>
    <row r="1045" spans="6:14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</row>
    <row r="1046" spans="6:14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</row>
    <row r="1047" spans="6:14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</row>
    <row r="1048" spans="6:14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</row>
    <row r="1049" spans="6:14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</row>
    <row r="1050" spans="6:14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</row>
    <row r="1051" spans="6:14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</row>
    <row r="1052" spans="6:14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</row>
    <row r="1053" spans="6:14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</row>
    <row r="1054" spans="6:14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</row>
    <row r="1055" spans="6:14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</row>
    <row r="1056" spans="6:14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</row>
    <row r="1057" spans="6:14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</row>
    <row r="1058" spans="6:14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</row>
    <row r="1059" spans="6:14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</row>
    <row r="1060" spans="6:14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</row>
    <row r="1061" spans="6:14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</row>
    <row r="1062" spans="6:14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</row>
    <row r="1063" spans="6:14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</row>
    <row r="1064" spans="6:14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</row>
    <row r="1065" spans="6:14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</row>
    <row r="1066" spans="6:14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</row>
    <row r="1067" spans="6:14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</row>
    <row r="1068" spans="6:14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</row>
    <row r="1069" spans="6:14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</row>
    <row r="1070" spans="6:14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</row>
    <row r="1071" spans="6:14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</row>
    <row r="1072" spans="6:14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</row>
    <row r="1073" spans="6:14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</row>
    <row r="1074" spans="6:14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</row>
    <row r="1075" spans="6:14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</row>
    <row r="1076" spans="6:14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</row>
    <row r="1077" spans="6:14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</row>
    <row r="1078" spans="6:14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</row>
    <row r="1079" spans="6:14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</row>
    <row r="1080" spans="6:14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</row>
    <row r="1081" spans="6:14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</row>
    <row r="1082" spans="6:14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</row>
    <row r="1083" spans="6:14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</row>
    <row r="1084" spans="6:14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</row>
    <row r="1085" spans="6:14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</row>
    <row r="1086" spans="6:14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</row>
    <row r="1087" spans="6:14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</row>
    <row r="1088" spans="6:14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</row>
    <row r="1089" spans="6:14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</row>
    <row r="1090" spans="6:14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</row>
    <row r="1091" spans="6:14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</row>
    <row r="1092" spans="6:14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</row>
    <row r="1093" spans="6:14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</row>
    <row r="1094" spans="6:14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</row>
    <row r="1095" spans="6:14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</row>
    <row r="1096" spans="6:14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</row>
    <row r="1097" spans="6:14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</row>
    <row r="1098" spans="6:14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</row>
    <row r="1099" spans="6:14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</row>
    <row r="1100" spans="6:14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</row>
    <row r="1101" spans="6:14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</row>
    <row r="1102" spans="6:14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</row>
    <row r="1103" spans="6:14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</row>
    <row r="1104" spans="6:14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</row>
    <row r="1105" spans="6:14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</row>
    <row r="1106" spans="6:14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</row>
    <row r="1107" spans="6:14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</row>
    <row r="1108" spans="6:14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</row>
    <row r="1109" spans="6:14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</row>
    <row r="1110" spans="6:14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</row>
    <row r="1111" spans="6:14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</row>
    <row r="1112" spans="6:14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</row>
    <row r="1113" spans="6:14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</row>
    <row r="1114" spans="6:14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</row>
    <row r="1115" spans="6:14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</row>
    <row r="1116" spans="6:14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</row>
    <row r="1117" spans="6:14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</row>
    <row r="1118" spans="6:14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</row>
    <row r="1119" spans="6:14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</row>
    <row r="1120" spans="6:14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</row>
    <row r="1121" spans="6:14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</row>
    <row r="1122" spans="6:14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</row>
    <row r="1123" spans="6:14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</row>
    <row r="1124" spans="6:14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</row>
    <row r="1125" spans="6:14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</row>
    <row r="1126" spans="6:14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</row>
    <row r="1127" spans="6:14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</row>
    <row r="1128" spans="6:14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</row>
    <row r="1129" spans="6:14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</row>
    <row r="1130" spans="6:14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</row>
    <row r="1131" spans="6:14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</row>
    <row r="1132" spans="6:14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</row>
    <row r="1133" spans="6:14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</row>
    <row r="1134" spans="6:14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</row>
    <row r="1135" spans="6:14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</row>
    <row r="1136" spans="6:14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</row>
    <row r="1137" spans="6:14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</row>
    <row r="1138" spans="6:14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</row>
    <row r="1139" spans="6:14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</row>
    <row r="1140" spans="6:14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</row>
    <row r="1141" spans="6:14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</row>
    <row r="1142" spans="6:14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</row>
    <row r="1143" spans="6:14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</row>
    <row r="1144" spans="6:14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</row>
    <row r="1145" spans="6:14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</row>
    <row r="1146" spans="6:14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</row>
    <row r="1147" spans="6:14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</row>
    <row r="1148" spans="6:14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</row>
    <row r="1149" spans="6:14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</row>
    <row r="1150" spans="6:14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</row>
    <row r="1151" spans="6:14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</row>
    <row r="1152" spans="6:14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</row>
    <row r="1153" spans="6:14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</row>
    <row r="1154" spans="6:14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</row>
    <row r="1155" spans="6:14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</row>
    <row r="1156" spans="6:14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</row>
    <row r="1157" spans="6:14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</row>
    <row r="1158" spans="6:14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</row>
    <row r="1159" spans="6:14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</row>
    <row r="1160" spans="6:14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</row>
    <row r="1161" spans="6:14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</row>
    <row r="1162" spans="6:14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</row>
    <row r="1163" spans="6:14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</row>
    <row r="1164" spans="6:14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</row>
    <row r="1165" spans="6:14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</row>
    <row r="1166" spans="6:14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</row>
    <row r="1167" spans="6:14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</row>
    <row r="1168" spans="6:14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</row>
    <row r="1169" spans="6:14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</row>
    <row r="1170" spans="6:14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</row>
    <row r="1171" spans="6:14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</row>
    <row r="1172" spans="6:14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</row>
    <row r="1173" spans="6:14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</row>
    <row r="1174" spans="6:14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</row>
    <row r="1175" spans="6:14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</row>
    <row r="1176" spans="6:14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</row>
    <row r="1177" spans="6:14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</row>
    <row r="1178" spans="6:14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</row>
    <row r="1179" spans="6:14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</row>
    <row r="1180" spans="6:14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</row>
    <row r="1181" spans="6:14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</row>
    <row r="1182" spans="6:14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</row>
    <row r="1183" spans="6:14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</row>
    <row r="1184" spans="6:14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</row>
    <row r="1185" spans="6:14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</row>
    <row r="1186" spans="6:14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</row>
    <row r="1187" spans="6:14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</row>
    <row r="1188" spans="6:14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</row>
    <row r="1189" spans="6:14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</row>
    <row r="1190" spans="6:14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</row>
    <row r="1191" spans="6:14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</row>
    <row r="1192" spans="6:14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</row>
    <row r="1193" spans="6:14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</row>
    <row r="1194" spans="6:14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</row>
    <row r="1195" spans="6:14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</row>
    <row r="1196" spans="6:14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</row>
    <row r="1197" spans="6:14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</row>
    <row r="1198" spans="6:14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</row>
    <row r="1199" spans="6:14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</row>
    <row r="1200" spans="6:14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</row>
    <row r="1201" spans="6:14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</row>
    <row r="1202" spans="6:14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</row>
    <row r="1203" spans="6:14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</row>
    <row r="1204" spans="6:14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</row>
    <row r="1205" spans="6:14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</row>
    <row r="1206" spans="6:14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</row>
    <row r="1207" spans="6:14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</row>
    <row r="1208" spans="6:14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</row>
    <row r="1209" spans="6:14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</row>
    <row r="1210" spans="6:14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</row>
    <row r="1211" spans="6:14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</row>
    <row r="1212" spans="6:14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</row>
    <row r="1213" spans="6:14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</row>
    <row r="1214" spans="6:14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</row>
    <row r="1215" spans="6:14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</row>
    <row r="1216" spans="6:14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</row>
    <row r="1217" spans="6:14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</row>
    <row r="1218" spans="6:14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</row>
    <row r="1219" spans="6:14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</row>
    <row r="1220" spans="6:14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</row>
    <row r="1221" spans="6:14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</row>
    <row r="1222" spans="6:14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</row>
    <row r="1223" spans="6:14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</row>
    <row r="1224" spans="6:14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</row>
    <row r="1225" spans="6:14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</row>
    <row r="1226" spans="6:14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</row>
    <row r="1227" spans="6:14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</row>
    <row r="1228" spans="6:14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</row>
    <row r="1229" spans="6:14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</row>
    <row r="1230" spans="6:14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</row>
    <row r="1231" spans="6:14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</row>
    <row r="1232" spans="6:14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</row>
    <row r="1233" spans="6:14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</row>
    <row r="1234" spans="6:14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</row>
    <row r="1235" spans="6:14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</row>
    <row r="1236" spans="6:14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</row>
    <row r="1237" spans="6:14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</row>
    <row r="1238" spans="6:14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</row>
    <row r="1239" spans="6:14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</row>
    <row r="1240" spans="6:14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</row>
    <row r="1241" spans="6:14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</row>
    <row r="1242" spans="6:14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</row>
    <row r="1243" spans="6:14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</row>
    <row r="1244" spans="6:14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</row>
    <row r="1245" spans="6:14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</row>
    <row r="1246" spans="6:14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</row>
    <row r="1247" spans="6:14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</row>
    <row r="1248" spans="6:14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</row>
    <row r="1249" spans="6:14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</row>
    <row r="1250" spans="6:14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</row>
    <row r="1251" spans="6:14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</row>
    <row r="1252" spans="6:14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</row>
    <row r="1253" spans="6:14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</row>
    <row r="1254" spans="6:14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</row>
    <row r="1255" spans="6:14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</row>
    <row r="1256" spans="6:14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</row>
    <row r="1257" spans="6:14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</row>
    <row r="1258" spans="6:14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</row>
    <row r="1259" spans="6:14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</row>
    <row r="1260" spans="6:14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</row>
    <row r="1261" spans="6:14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</row>
    <row r="1262" spans="6:14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</row>
    <row r="1263" spans="6:14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</row>
    <row r="1264" spans="6:14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</row>
    <row r="1265" spans="6:14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</row>
    <row r="1266" spans="6:14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</row>
    <row r="1267" spans="6:14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</row>
    <row r="1268" spans="6:14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</row>
    <row r="1269" spans="6:14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</row>
    <row r="1270" spans="6:14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</row>
    <row r="1271" spans="6:14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</row>
    <row r="1272" spans="6:14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</row>
    <row r="1273" spans="6:14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</row>
    <row r="1274" spans="6:14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</row>
    <row r="1275" spans="6:14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</row>
    <row r="1276" spans="6:14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</row>
    <row r="1277" spans="6:14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</row>
    <row r="1278" spans="6:14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</row>
    <row r="1279" spans="6:14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</row>
    <row r="1280" spans="6:14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</row>
    <row r="1281" spans="6:14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</row>
    <row r="1282" spans="6:14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</row>
    <row r="1283" spans="6:14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</row>
    <row r="1284" spans="6:14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</row>
    <row r="1285" spans="6:14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</row>
    <row r="1286" spans="6:14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</row>
    <row r="1287" spans="6:14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</row>
    <row r="1288" spans="6:14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</row>
    <row r="1289" spans="6:14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</row>
    <row r="1290" spans="6:14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</row>
    <row r="1291" spans="6:14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</row>
    <row r="1292" spans="6:14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</row>
    <row r="1293" spans="6:14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</row>
    <row r="1294" spans="6:14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</row>
    <row r="1295" spans="6:14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</row>
    <row r="1296" spans="6:14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</row>
    <row r="1297" spans="6:14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</row>
    <row r="1298" spans="6:14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</row>
    <row r="1299" spans="6:14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</row>
    <row r="1300" spans="6:14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</row>
    <row r="1301" spans="6:14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</row>
    <row r="1302" spans="6:14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</row>
    <row r="1303" spans="6:14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</row>
    <row r="1304" spans="6:14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</row>
    <row r="1305" spans="6:14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</row>
    <row r="1306" spans="6:14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</row>
    <row r="1307" spans="6:14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</row>
    <row r="1308" spans="6:14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</row>
    <row r="1309" spans="6:14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</row>
    <row r="1310" spans="6:14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</row>
    <row r="1311" spans="6:14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</row>
    <row r="1312" spans="6:14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</row>
    <row r="1313" spans="6:14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</row>
    <row r="1314" spans="6:14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</row>
    <row r="1315" spans="6:14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</row>
    <row r="1316" spans="6:14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</row>
    <row r="1317" spans="6:14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</row>
    <row r="1318" spans="6:14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</row>
    <row r="1319" spans="6:14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</row>
    <row r="1320" spans="6:14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</row>
    <row r="1321" spans="6:14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</row>
    <row r="1322" spans="6:14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</row>
    <row r="1323" spans="6:14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</row>
    <row r="1324" spans="6:14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</row>
    <row r="1325" spans="6:14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</row>
    <row r="1326" spans="6:14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</row>
    <row r="1327" spans="6:14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</row>
    <row r="1328" spans="6:14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</row>
    <row r="1329" spans="6:14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</row>
    <row r="1330" spans="6:14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</row>
    <row r="1331" spans="6:14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</row>
    <row r="1332" spans="6:14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</row>
    <row r="1333" spans="6:14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</row>
    <row r="1334" spans="6:14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</row>
    <row r="1335" spans="6:14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</row>
    <row r="1336" spans="6:14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</row>
    <row r="1337" spans="6:14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</row>
    <row r="1338" spans="6:14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</row>
    <row r="1339" spans="6:14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</row>
    <row r="1340" spans="6:14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</row>
    <row r="1341" spans="6:14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</row>
    <row r="1342" spans="6:14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</row>
    <row r="1343" spans="6:14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</row>
    <row r="1344" spans="6:14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</row>
    <row r="1345" spans="6:14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</row>
    <row r="1346" spans="6:14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</row>
    <row r="1347" spans="6:14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</row>
    <row r="1348" spans="6:14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</row>
    <row r="1349" spans="6:14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</row>
    <row r="1350" spans="6:14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</row>
    <row r="1351" spans="6:14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</row>
    <row r="1352" spans="6:14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</row>
    <row r="1353" spans="6:14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</row>
    <row r="1354" spans="6:14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</row>
    <row r="1355" spans="6:14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</row>
    <row r="1356" spans="6:14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</row>
    <row r="1357" spans="6:14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</row>
    <row r="1358" spans="6:14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</row>
    <row r="1359" spans="6:14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</row>
    <row r="1360" spans="6:14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</row>
    <row r="1361" spans="6:14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</row>
    <row r="1362" spans="6:14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</row>
    <row r="1363" spans="6:14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</row>
    <row r="1364" spans="6:14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</row>
    <row r="1365" spans="6:14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</row>
    <row r="1366" spans="6:14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</row>
    <row r="1367" spans="6:14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</row>
    <row r="1368" spans="6:14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</row>
    <row r="1369" spans="6:14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</row>
    <row r="1370" spans="6:14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</row>
    <row r="1371" spans="6:14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</row>
    <row r="1372" spans="6:14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</row>
    <row r="1373" spans="6:14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</row>
    <row r="1374" spans="6:14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</row>
    <row r="1375" spans="6:14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</row>
    <row r="1376" spans="6:14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</row>
    <row r="1377" spans="6:14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</row>
    <row r="1378" spans="6:14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</row>
    <row r="1379" spans="6:14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</row>
    <row r="1380" spans="6:14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</row>
    <row r="1381" spans="6:14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</row>
    <row r="1382" spans="6:14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</row>
    <row r="1383" spans="6:14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</row>
    <row r="1384" spans="6:14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</row>
    <row r="1385" spans="6:14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</row>
    <row r="1386" spans="6:14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</row>
    <row r="1387" spans="6:14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</row>
    <row r="1388" spans="6:14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</row>
    <row r="1389" spans="6:14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</row>
    <row r="1390" spans="6:14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</row>
    <row r="1391" spans="6:14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</row>
    <row r="1392" spans="6:14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</row>
    <row r="1393" spans="6:14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</row>
    <row r="1394" spans="6:14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</row>
    <row r="1395" spans="6:14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</row>
    <row r="1396" spans="6:14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</row>
    <row r="1397" spans="6:14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</row>
    <row r="1398" spans="6:14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</row>
    <row r="1399" spans="6:14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</row>
    <row r="1400" spans="6:14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</row>
    <row r="1401" spans="6:14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</row>
    <row r="1402" spans="6:14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</row>
    <row r="1403" spans="6:14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</row>
    <row r="1404" spans="6:14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</row>
    <row r="1405" spans="6:14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</row>
    <row r="1406" spans="6:14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</row>
    <row r="1407" spans="6:14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</row>
    <row r="1408" spans="6:14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</row>
    <row r="1409" spans="6:14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</row>
    <row r="1410" spans="6:14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</row>
    <row r="1411" spans="6:14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</row>
    <row r="1412" spans="6:14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</row>
    <row r="1413" spans="6:14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</row>
    <row r="1414" spans="6:14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</row>
    <row r="1415" spans="6:14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</row>
    <row r="1416" spans="6:14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</row>
    <row r="1417" spans="6:14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</row>
    <row r="1418" spans="6:14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</row>
    <row r="1419" spans="6:14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</row>
    <row r="1420" spans="6:14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</row>
    <row r="1421" spans="6:14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</row>
    <row r="1422" spans="6:14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</row>
    <row r="1423" spans="6:14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</row>
    <row r="1424" spans="6:14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</row>
    <row r="1425" spans="6:14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</row>
    <row r="1426" spans="6:14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</row>
    <row r="1427" spans="6:14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</row>
    <row r="1428" spans="6:14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</row>
    <row r="1429" spans="6:14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</row>
    <row r="1430" spans="6:14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</row>
    <row r="1431" spans="6:14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</row>
    <row r="1432" spans="6:14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</row>
    <row r="1433" spans="6:14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</row>
    <row r="1434" spans="6:14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</row>
    <row r="1435" spans="6:14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</row>
    <row r="1436" spans="6:14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</row>
    <row r="1437" spans="6:14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</row>
    <row r="1438" spans="6:14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</row>
    <row r="1439" spans="6:14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</row>
    <row r="1440" spans="6:14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</row>
    <row r="1441" spans="6:14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</row>
    <row r="1442" spans="6:14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</row>
    <row r="1443" spans="6:14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</row>
    <row r="1444" spans="6:14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</row>
    <row r="1445" spans="6:14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</row>
    <row r="1446" spans="6:14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</row>
    <row r="1447" spans="6:14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</row>
    <row r="1448" spans="6:14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</row>
    <row r="1449" spans="6:14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</row>
    <row r="1450" spans="6:14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</row>
    <row r="1451" spans="6:14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</row>
    <row r="1452" spans="6:14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</row>
    <row r="1453" spans="6:14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</row>
    <row r="1454" spans="6:14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</row>
    <row r="1455" spans="6:14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</row>
    <row r="1456" spans="6:14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</row>
    <row r="1457" spans="6:14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</row>
    <row r="1458" spans="6:14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</row>
    <row r="1459" spans="6:14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</row>
    <row r="1460" spans="6:14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</row>
    <row r="1461" spans="6:14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</row>
    <row r="1462" spans="6:14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</row>
    <row r="1463" spans="6:14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</row>
    <row r="1464" spans="6:14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</row>
    <row r="1465" spans="6:14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</row>
    <row r="1466" spans="6:14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</row>
    <row r="1467" spans="6:14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</row>
    <row r="1468" spans="6:14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</row>
    <row r="1469" spans="6:14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</row>
    <row r="1470" spans="6:14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</row>
    <row r="1471" spans="6:14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</row>
    <row r="1472" spans="6:14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</row>
    <row r="1473" spans="6:14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</row>
    <row r="1474" spans="6:14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</row>
    <row r="1475" spans="6:14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</row>
    <row r="1476" spans="6:14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</row>
    <row r="1477" spans="6:14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</row>
    <row r="1478" spans="6:14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</row>
    <row r="1479" spans="6:14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</row>
    <row r="1480" spans="6:14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</row>
    <row r="1481" spans="6:14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</row>
    <row r="1482" spans="6:14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</row>
    <row r="1483" spans="6:14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</row>
    <row r="1484" spans="6:14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</row>
    <row r="1485" spans="6:14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</row>
    <row r="1486" spans="6:14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</row>
    <row r="1487" spans="6:14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</row>
    <row r="1488" spans="6:14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</row>
    <row r="1489" spans="6:14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</row>
    <row r="1490" spans="6:14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</row>
    <row r="1491" spans="6:14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</row>
    <row r="1492" spans="6:14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</row>
    <row r="1493" spans="6:14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</row>
    <row r="1494" spans="6:14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</row>
    <row r="1495" spans="6:14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</row>
    <row r="1496" spans="6:14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</row>
    <row r="1497" spans="6:14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</row>
    <row r="1498" spans="6:14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</row>
    <row r="1499" spans="6:14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</row>
    <row r="1500" spans="6:14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</row>
    <row r="1501" spans="6:14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</row>
    <row r="1502" spans="6:14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</row>
    <row r="1503" spans="6:14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</row>
    <row r="1504" spans="6:14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</row>
    <row r="1505" spans="6:14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</row>
    <row r="1506" spans="6:14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</row>
    <row r="1507" spans="6:14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</row>
    <row r="1508" spans="6:14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</row>
    <row r="1509" spans="6:14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</row>
    <row r="1510" spans="6:14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</row>
    <row r="1511" spans="6:14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</row>
    <row r="1512" spans="6:14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</row>
    <row r="1513" spans="6:14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</row>
    <row r="1514" spans="6:14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</row>
    <row r="1515" spans="6:14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</row>
    <row r="1516" spans="6:14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</row>
    <row r="1517" spans="6:14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</row>
    <row r="1518" spans="6:14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</row>
    <row r="1519" spans="6:14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</row>
    <row r="1520" spans="6:14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</row>
    <row r="1521" spans="6:14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</row>
    <row r="1522" spans="6:14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</row>
    <row r="1523" spans="6:14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</row>
    <row r="1524" spans="6:14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</row>
    <row r="1525" spans="6:14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</row>
    <row r="1526" spans="6:14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</row>
    <row r="1527" spans="6:14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</row>
    <row r="1528" spans="6:14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</row>
    <row r="1529" spans="6:14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</row>
    <row r="1530" spans="6:14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</row>
    <row r="1531" spans="6:14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</row>
    <row r="1532" spans="6:14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</row>
    <row r="1533" spans="6:14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</row>
    <row r="1534" spans="6:14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</row>
    <row r="1535" spans="6:14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</row>
    <row r="1536" spans="6:14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</row>
    <row r="1537" spans="6:14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</row>
    <row r="1538" spans="6:14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</row>
    <row r="1539" spans="6:14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</row>
    <row r="1540" spans="6:14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</row>
    <row r="1541" spans="6:14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</row>
    <row r="1542" spans="6:14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</row>
    <row r="1543" spans="6:14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</row>
    <row r="1544" spans="6:14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</row>
    <row r="1545" spans="6:14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</row>
    <row r="1546" spans="6:14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</row>
    <row r="1547" spans="6:14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</row>
    <row r="1548" spans="6:14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</row>
    <row r="1549" spans="6:14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</row>
    <row r="1550" spans="6:14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</row>
    <row r="1551" spans="6:14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</row>
    <row r="1552" spans="6:14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</row>
    <row r="1553" spans="6:14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</row>
    <row r="1554" spans="6:14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</row>
    <row r="1555" spans="6:14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</row>
    <row r="1556" spans="6:14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</row>
    <row r="1557" spans="6:14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</row>
    <row r="1558" spans="6:14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</row>
    <row r="1559" spans="6:14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</row>
    <row r="1560" spans="6:14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</row>
    <row r="1561" spans="6:14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</row>
    <row r="1562" spans="6:14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</row>
    <row r="1563" spans="6:14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</row>
    <row r="1564" spans="6:14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</row>
    <row r="1565" spans="6:14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</row>
    <row r="1566" spans="6:14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</row>
    <row r="1567" spans="6:14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</row>
    <row r="1568" spans="6:14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</row>
    <row r="1569" spans="6:14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</row>
    <row r="1570" spans="6:14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</row>
    <row r="1571" spans="6:14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</row>
    <row r="1572" spans="6:14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</row>
    <row r="1573" spans="6:14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</row>
    <row r="1574" spans="6:14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</row>
    <row r="1575" spans="6:14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</row>
    <row r="1576" spans="6:14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</row>
    <row r="1577" spans="6:14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</row>
    <row r="1578" spans="6:14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</row>
    <row r="1579" spans="6:14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</row>
    <row r="1580" spans="6:14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</row>
    <row r="1581" spans="6:14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</row>
    <row r="1582" spans="6:14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</row>
    <row r="1583" spans="6:14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</row>
    <row r="1584" spans="6:14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</row>
    <row r="1585" spans="6:14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</row>
    <row r="1586" spans="6:14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</row>
    <row r="1587" spans="6:14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</row>
    <row r="1588" spans="6:14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</row>
    <row r="1589" spans="6:14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</row>
    <row r="1590" spans="6:14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</row>
    <row r="1591" spans="6:14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</row>
    <row r="1592" spans="6:14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</row>
    <row r="1593" spans="6:14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</row>
    <row r="1594" spans="6:14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</row>
    <row r="1595" spans="6:14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</row>
    <row r="1596" spans="6:14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</row>
    <row r="1597" spans="6:14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</row>
    <row r="1598" spans="6:14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</row>
    <row r="1599" spans="6:14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</row>
    <row r="1600" spans="6:14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</row>
    <row r="1601" spans="6:14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</row>
    <row r="1602" spans="6:14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</row>
    <row r="1603" spans="6:14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</row>
    <row r="1604" spans="6:14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</row>
    <row r="1605" spans="6:14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</row>
    <row r="1606" spans="6:14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</row>
    <row r="1607" spans="6:14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</row>
    <row r="1608" spans="6:14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</row>
    <row r="1609" spans="6:14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</row>
    <row r="1610" spans="6:14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</row>
    <row r="1611" spans="6:14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</row>
    <row r="1612" spans="6:14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</row>
    <row r="1613" spans="6:14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</row>
    <row r="1614" spans="6:14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</row>
    <row r="1615" spans="6:14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</row>
    <row r="1616" spans="6:14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</row>
    <row r="1617" spans="6:14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</row>
    <row r="1618" spans="6:14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</row>
    <row r="1619" spans="6:14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</row>
    <row r="1620" spans="6:14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</row>
    <row r="1621" spans="6:14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</row>
    <row r="1622" spans="6:14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</row>
    <row r="1623" spans="6:14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</row>
    <row r="1624" spans="6:14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</row>
    <row r="1625" spans="6:14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</row>
    <row r="1626" spans="6:14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</row>
    <row r="1627" spans="6:14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</row>
    <row r="1628" spans="6:14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</row>
    <row r="1629" spans="6:14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</row>
    <row r="1630" spans="6:14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</row>
    <row r="1631" spans="6:14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</row>
    <row r="1632" spans="6:14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</row>
    <row r="1633" spans="6:14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</row>
    <row r="1634" spans="6:14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</row>
    <row r="1635" spans="6:14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</row>
    <row r="1636" spans="6:14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</row>
    <row r="1637" spans="6:14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</row>
    <row r="1638" spans="6:14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</row>
    <row r="1639" spans="6:14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</row>
    <row r="1640" spans="6:14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</row>
    <row r="1641" spans="6:14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</row>
    <row r="1642" spans="6:14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</row>
    <row r="1643" spans="6:14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</row>
    <row r="1644" spans="6:14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</row>
    <row r="1645" spans="6:14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</row>
    <row r="1646" spans="6:14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</row>
    <row r="1647" spans="6:14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</row>
    <row r="1648" spans="6:14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</row>
    <row r="1649" spans="6:14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</row>
    <row r="1650" spans="6:14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</row>
    <row r="1651" spans="6:14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</row>
    <row r="1652" spans="6:14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</row>
    <row r="1653" spans="6:14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</row>
    <row r="1654" spans="6:14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</row>
    <row r="1655" spans="6:14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</row>
    <row r="1656" spans="6:14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</row>
    <row r="1657" spans="6:14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</row>
    <row r="1658" spans="6:14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</row>
    <row r="1659" spans="6:14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</row>
    <row r="1660" spans="6:14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</row>
    <row r="1661" spans="6:14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</row>
    <row r="1662" spans="6:14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</row>
    <row r="1663" spans="6:14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</row>
    <row r="1664" spans="6:14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</row>
    <row r="1665" spans="6:14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</row>
    <row r="1666" spans="6:14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</row>
    <row r="1667" spans="6:14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</row>
    <row r="1668" spans="6:14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</row>
    <row r="1669" spans="6:14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</row>
    <row r="1670" spans="6:14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</row>
    <row r="1671" spans="6:14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</row>
    <row r="1672" spans="6:14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</row>
    <row r="1673" spans="6:14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</row>
    <row r="1674" spans="6:14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</row>
    <row r="1675" spans="6:14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</row>
    <row r="1676" spans="6:14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</row>
    <row r="1677" spans="6:14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</row>
    <row r="1678" spans="6:14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</row>
    <row r="1679" spans="6:14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</row>
    <row r="1680" spans="6:14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</row>
    <row r="1681" spans="6:14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</row>
    <row r="1682" spans="6:14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</row>
    <row r="1683" spans="6:14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</row>
    <row r="1684" spans="6:14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</row>
    <row r="1685" spans="6:14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</row>
    <row r="1686" spans="6:14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</row>
    <row r="1687" spans="6:14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</row>
    <row r="1688" spans="6:14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</row>
    <row r="1689" spans="6:14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</row>
    <row r="1690" spans="6:14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</row>
    <row r="1691" spans="6:14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</row>
    <row r="1692" spans="6:14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</row>
    <row r="1693" spans="6:14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</row>
    <row r="1694" spans="6:14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</row>
    <row r="1695" spans="6:14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</row>
    <row r="1696" spans="6:14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</row>
    <row r="1697" spans="6:14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</row>
    <row r="1698" spans="6:14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</row>
    <row r="1699" spans="6:14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</row>
    <row r="1700" spans="6:14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</row>
    <row r="1701" spans="6:14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</row>
    <row r="1702" spans="6:14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</row>
    <row r="1703" spans="6:14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</row>
    <row r="1704" spans="6:14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</row>
    <row r="1705" spans="6:14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</row>
    <row r="1706" spans="6:14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</row>
    <row r="1707" spans="6:14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</row>
    <row r="1708" spans="6:14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</row>
    <row r="1709" spans="6:14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</row>
    <row r="1710" spans="6:14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</row>
    <row r="1711" spans="6:14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</row>
    <row r="1712" spans="6:14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</row>
    <row r="1713" spans="6:14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</row>
    <row r="1714" spans="6:14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</row>
    <row r="1715" spans="6:14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</row>
    <row r="1716" spans="6:14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</row>
    <row r="1717" spans="6:14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</row>
    <row r="1718" spans="6:14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</row>
    <row r="1719" spans="6:14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</row>
    <row r="1720" spans="6:14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</row>
    <row r="1721" spans="6:14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</row>
    <row r="1722" spans="6:14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</row>
    <row r="1723" spans="6:14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</row>
    <row r="1724" spans="6:14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</row>
    <row r="1725" spans="6:14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</row>
    <row r="1726" spans="6:14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</row>
    <row r="1727" spans="6:14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</row>
    <row r="1728" spans="6:14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</row>
    <row r="1729" spans="6:14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</row>
    <row r="1730" spans="6:14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</row>
    <row r="1731" spans="6:14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</row>
    <row r="1732" spans="6:14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</row>
    <row r="1733" spans="6:14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</row>
    <row r="1734" spans="6:14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</row>
    <row r="1735" spans="6:14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</row>
    <row r="1736" spans="6:14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</row>
    <row r="1737" spans="6:14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</row>
    <row r="1738" spans="6:14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</row>
    <row r="1739" spans="6:14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</row>
    <row r="1740" spans="6:14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</row>
    <row r="1741" spans="6:14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</row>
    <row r="1742" spans="6:14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</row>
    <row r="1743" spans="6:14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</row>
    <row r="1744" spans="6:14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</row>
    <row r="1745" spans="6:14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</row>
    <row r="1746" spans="6:14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</row>
    <row r="1747" spans="6:14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</row>
    <row r="1748" spans="6:14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</row>
    <row r="1749" spans="6:14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</row>
    <row r="1750" spans="6:14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</row>
    <row r="1751" spans="6:14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</row>
    <row r="1752" spans="6:14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</row>
    <row r="1753" spans="6:14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</row>
    <row r="1754" spans="6:14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</row>
    <row r="1755" spans="6:14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</row>
    <row r="1756" spans="6:14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</row>
    <row r="1757" spans="6:14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</row>
    <row r="1758" spans="6:14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</row>
    <row r="1759" spans="6:14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</row>
    <row r="1760" spans="6:14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</row>
    <row r="1761" spans="6:14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</row>
    <row r="1762" spans="6:14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</row>
    <row r="1763" spans="6:14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</row>
    <row r="1764" spans="6:14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</row>
    <row r="1765" spans="6:14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</row>
    <row r="1766" spans="6:14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</row>
    <row r="1767" spans="6:14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</row>
    <row r="1768" spans="6:14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</row>
    <row r="1769" spans="6:14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</row>
    <row r="1770" spans="6:14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</row>
    <row r="1771" spans="6:14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</row>
    <row r="1772" spans="6:14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</row>
    <row r="1773" spans="6:14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</row>
    <row r="1774" spans="6:14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</row>
    <row r="1775" spans="6:14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</row>
    <row r="1776" spans="6:14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</row>
    <row r="1777" spans="6:14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</row>
    <row r="1778" spans="6:14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</row>
    <row r="1779" spans="6:14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</row>
    <row r="1780" spans="6:14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</row>
    <row r="1781" spans="6:14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</row>
    <row r="1782" spans="6:14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</row>
    <row r="1783" spans="6:14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</row>
    <row r="1784" spans="6:14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</row>
    <row r="1785" spans="6:14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</row>
    <row r="1786" spans="6:14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</row>
    <row r="1787" spans="6:14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</row>
    <row r="1788" spans="6:14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</row>
    <row r="1789" spans="6:14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</row>
    <row r="1790" spans="6:14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</row>
    <row r="1791" spans="6:14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</row>
    <row r="1792" spans="6:14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</row>
    <row r="1793" spans="6:14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</row>
    <row r="1794" spans="6:14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</row>
    <row r="1795" spans="6:14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</row>
    <row r="1796" spans="6:14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</row>
    <row r="1797" spans="6:14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</row>
    <row r="1798" spans="6:14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</row>
    <row r="1799" spans="6:14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</row>
    <row r="1800" spans="6:14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</row>
    <row r="1801" spans="6:14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</row>
    <row r="1802" spans="6:14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</row>
    <row r="1803" spans="6:14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</row>
    <row r="1804" spans="6:14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</row>
    <row r="1805" spans="6:14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</row>
    <row r="1806" spans="6:14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</row>
    <row r="1807" spans="6:14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</row>
    <row r="1808" spans="6:14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</row>
    <row r="1809" spans="6:14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</row>
    <row r="1810" spans="6:14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</row>
    <row r="1811" spans="6:14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</row>
    <row r="1812" spans="6:14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</row>
    <row r="1813" spans="6:14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</row>
    <row r="1814" spans="6:14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</row>
    <row r="1815" spans="6:14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</row>
    <row r="1816" spans="6:14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</row>
    <row r="1817" spans="6:14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</row>
    <row r="1818" spans="6:14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</row>
    <row r="1819" spans="6:14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</row>
    <row r="1820" spans="6:14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</row>
    <row r="1821" spans="6:14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</row>
    <row r="1822" spans="6:14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</row>
    <row r="1823" spans="6:14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</row>
    <row r="1824" spans="6:14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</row>
    <row r="1825" spans="6:14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</row>
    <row r="1826" spans="6:14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</row>
    <row r="1827" spans="6:14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</row>
    <row r="1828" spans="6:14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</row>
    <row r="1829" spans="6:14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</row>
    <row r="1830" spans="6:14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</row>
    <row r="1831" spans="6:14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</row>
    <row r="1832" spans="6:14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</row>
    <row r="1833" spans="6:14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</row>
    <row r="1834" spans="6:14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</row>
    <row r="1835" spans="6:14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</row>
    <row r="1836" spans="6:14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</row>
    <row r="1837" spans="6:14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</row>
    <row r="1838" spans="6:14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</row>
    <row r="1839" spans="6:14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</row>
    <row r="1840" spans="6:14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</row>
    <row r="1841" spans="6:14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</row>
    <row r="1842" spans="6:14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</row>
    <row r="1843" spans="6:14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</row>
    <row r="1844" spans="6:14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</row>
    <row r="1845" spans="6:14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</row>
    <row r="1846" spans="6:14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</row>
    <row r="1847" spans="6:14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</row>
    <row r="1848" spans="6:14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</row>
    <row r="1849" spans="6:14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</row>
    <row r="1850" spans="6:14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</row>
    <row r="1851" spans="6:14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</row>
    <row r="1852" spans="6:14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</row>
    <row r="1853" spans="6:14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</row>
    <row r="1854" spans="6:14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</row>
    <row r="1855" spans="6:14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</row>
    <row r="1856" spans="6:14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</row>
    <row r="1857" spans="6:14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</row>
    <row r="1858" spans="6:14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</row>
    <row r="1859" spans="6:14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</row>
    <row r="1860" spans="6:14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</row>
    <row r="1861" spans="6:14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</row>
    <row r="1862" spans="6:14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</row>
    <row r="1863" spans="6:14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</row>
    <row r="1864" spans="6:14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</row>
    <row r="1865" spans="6:14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</row>
    <row r="1866" spans="6:14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</row>
    <row r="1867" spans="6:14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</row>
    <row r="1868" spans="6:14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</row>
    <row r="1869" spans="6:14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</row>
    <row r="1870" spans="6:14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</row>
    <row r="1871" spans="6:14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</row>
    <row r="1872" spans="6:14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</row>
    <row r="1873" spans="6:14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</row>
    <row r="1874" spans="6:14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</row>
    <row r="1875" spans="6:14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</row>
    <row r="1876" spans="6:14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</row>
    <row r="1877" spans="6:14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</row>
    <row r="1878" spans="6:14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</row>
    <row r="1879" spans="6:14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</row>
    <row r="1880" spans="6:14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</row>
    <row r="1881" spans="6:14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</row>
    <row r="1882" spans="6:14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</row>
    <row r="1883" spans="6:14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</row>
    <row r="1884" spans="6:14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</row>
    <row r="1885" spans="6:14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</row>
    <row r="1886" spans="6:14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</row>
    <row r="1887" spans="6:14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</row>
    <row r="1888" spans="6:14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</row>
    <row r="1889" spans="6:14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</row>
    <row r="1890" spans="6:14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</row>
    <row r="1891" spans="6:14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</row>
    <row r="1892" spans="6:14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</row>
    <row r="1893" spans="6:14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</row>
    <row r="1894" spans="6:14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</row>
    <row r="1895" spans="6:14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</row>
    <row r="1896" spans="6:14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</row>
    <row r="1897" spans="6:14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</row>
    <row r="1898" spans="6:14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</row>
    <row r="1899" spans="6:14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</row>
    <row r="1900" spans="6:14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</row>
    <row r="1901" spans="6:14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</row>
    <row r="1902" spans="6:14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</row>
    <row r="1903" spans="6:14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</row>
    <row r="1904" spans="6:14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</row>
    <row r="1905" spans="6:14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</row>
    <row r="1906" spans="6:14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</row>
    <row r="1907" spans="6:14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</row>
    <row r="1908" spans="6:14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</row>
    <row r="1909" spans="6:14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</row>
    <row r="1910" spans="6:14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</row>
    <row r="1911" spans="6:14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</row>
    <row r="1912" spans="6:14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</row>
    <row r="1913" spans="6:14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</row>
    <row r="1914" spans="6:14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</row>
    <row r="1915" spans="6:14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</row>
    <row r="1916" spans="6:14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</row>
    <row r="1917" spans="6:14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</row>
    <row r="1918" spans="6:14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</row>
    <row r="1919" spans="6:14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</row>
    <row r="1920" spans="6:14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</row>
    <row r="1921" spans="6:14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</row>
    <row r="1922" spans="6:14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</row>
    <row r="1923" spans="6:14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</row>
    <row r="1924" spans="6:14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</row>
    <row r="1925" spans="6:14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</row>
    <row r="1926" spans="6:14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</row>
    <row r="1927" spans="6:14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</row>
    <row r="1928" spans="6:14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</row>
    <row r="1929" spans="6:14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</row>
    <row r="1930" spans="6:14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</row>
    <row r="1931" spans="6:14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</row>
    <row r="1932" spans="6:14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</row>
    <row r="1933" spans="6:14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</row>
    <row r="1934" spans="6:14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</row>
    <row r="1935" spans="6:14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</row>
    <row r="1936" spans="6:14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</row>
    <row r="1937" spans="6:14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</row>
    <row r="1938" spans="6:14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</row>
    <row r="1939" spans="6:14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</row>
    <row r="1940" spans="6:14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</row>
    <row r="1941" spans="6:14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</row>
    <row r="1942" spans="6:14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</row>
    <row r="1943" spans="6:14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</row>
    <row r="1944" spans="6:14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</row>
    <row r="1945" spans="6:14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</row>
    <row r="1946" spans="6:14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</row>
    <row r="1947" spans="6:14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</row>
    <row r="1948" spans="6:14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</row>
    <row r="1949" spans="6:14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</row>
    <row r="1950" spans="6:14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</row>
    <row r="1951" spans="6:14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</row>
    <row r="1952" spans="6:14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</row>
    <row r="1953" spans="6:14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</row>
    <row r="1954" spans="6:14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</row>
    <row r="1955" spans="6:14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</row>
    <row r="1956" spans="6:14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</row>
    <row r="1957" spans="6:14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</row>
    <row r="1958" spans="6:14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</row>
    <row r="1959" spans="6:14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</row>
    <row r="1960" spans="6:14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</row>
    <row r="1961" spans="6:14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</row>
    <row r="1962" spans="6:14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</row>
    <row r="1963" spans="6:14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</row>
    <row r="1964" spans="6:14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</row>
    <row r="1965" spans="6:14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</row>
    <row r="1966" spans="6:14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</row>
    <row r="1967" spans="6:14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</row>
    <row r="1968" spans="6:14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</row>
    <row r="1969" spans="6:14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</row>
    <row r="1970" spans="6:14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</row>
    <row r="1971" spans="6:14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</row>
    <row r="1972" spans="6:14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</row>
    <row r="1973" spans="6:14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</row>
    <row r="1974" spans="6:14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</row>
    <row r="1975" spans="6:14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</row>
    <row r="1976" spans="6:14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</row>
    <row r="1977" spans="6:14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</row>
    <row r="1978" spans="6:14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</row>
    <row r="1979" spans="6:14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</row>
    <row r="1980" spans="6:14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</row>
    <row r="1981" spans="6:14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</row>
    <row r="1982" spans="6:14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</row>
    <row r="1983" spans="6:14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</row>
    <row r="1984" spans="6:14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</row>
    <row r="1985" spans="6:14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</row>
    <row r="1986" spans="6:14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</row>
    <row r="1987" spans="6:14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</row>
    <row r="1988" spans="6:14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</row>
    <row r="1989" spans="6:14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</row>
    <row r="1990" spans="6:14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</row>
    <row r="1991" spans="6:14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</row>
    <row r="1992" spans="6:14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</row>
    <row r="1993" spans="6:14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</row>
    <row r="1994" spans="6:14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</row>
    <row r="1995" spans="6:14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</row>
    <row r="1996" spans="6:14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</row>
    <row r="1997" spans="6:14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</row>
    <row r="1998" spans="6:14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</row>
    <row r="1999" spans="6:14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</row>
    <row r="2000" spans="6:14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</row>
    <row r="2001" spans="6:14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</row>
    <row r="2002" spans="6:14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</row>
    <row r="2003" spans="6:14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</row>
    <row r="2004" spans="6:14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</row>
    <row r="2005" spans="6:14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</row>
    <row r="2006" spans="6:14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</row>
    <row r="2007" spans="6:14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</row>
    <row r="2008" spans="6:14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</row>
    <row r="2009" spans="6:14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</row>
    <row r="2010" spans="6:14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</row>
    <row r="2011" spans="6:14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</row>
    <row r="2012" spans="6:14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</row>
    <row r="2013" spans="6:14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</row>
    <row r="2014" spans="6:14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</row>
    <row r="2015" spans="6:14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</row>
    <row r="2016" spans="6:14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</row>
    <row r="2017" spans="6:14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</row>
    <row r="2018" spans="6:14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</row>
    <row r="2019" spans="6:14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</row>
    <row r="2020" spans="6:14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</row>
    <row r="2021" spans="6:14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</row>
    <row r="2022" spans="6:14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</row>
    <row r="2023" spans="6:14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</row>
    <row r="2024" spans="6:14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</row>
    <row r="2025" spans="6:14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</row>
    <row r="2026" spans="6:14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</row>
    <row r="2027" spans="6:14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</row>
    <row r="2028" spans="6:14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</row>
    <row r="2029" spans="6:14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</row>
    <row r="2030" spans="6:14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</row>
    <row r="2031" spans="6:14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</row>
    <row r="2032" spans="6:14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</row>
    <row r="2033" spans="6:14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</row>
    <row r="2034" spans="6:14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</row>
    <row r="2035" spans="6:14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</row>
    <row r="2036" spans="6:14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</row>
    <row r="2037" spans="6:14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</row>
    <row r="2038" spans="6:14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</row>
    <row r="2039" spans="6:14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</row>
    <row r="2040" spans="6:14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</row>
    <row r="2041" spans="6:14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</row>
    <row r="2042" spans="6:14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</row>
    <row r="2043" spans="6:14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</row>
    <row r="2044" spans="6:14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</row>
    <row r="2045" spans="6:14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</row>
    <row r="2046" spans="6:14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</row>
    <row r="2047" spans="6:14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</row>
    <row r="2048" spans="6:14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</row>
    <row r="2049" spans="6:14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</row>
    <row r="2050" spans="6:14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</row>
    <row r="2051" spans="6:14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</row>
    <row r="2052" spans="6:14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</row>
    <row r="2053" spans="6:14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</row>
    <row r="2054" spans="6:14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</row>
    <row r="2055" spans="6:14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</row>
    <row r="2056" spans="6:14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</row>
    <row r="2057" spans="6:14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</row>
    <row r="2058" spans="6:14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</row>
    <row r="2059" spans="6:14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</row>
    <row r="2060" spans="6:14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</row>
    <row r="2061" spans="6:14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</row>
    <row r="2062" spans="6:14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</row>
    <row r="2063" spans="6:14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</row>
    <row r="2064" spans="6:14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</row>
    <row r="2065" spans="6:14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</row>
    <row r="2066" spans="6:14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</row>
    <row r="2067" spans="6:14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</row>
    <row r="2068" spans="6:14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</row>
    <row r="2069" spans="6:14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</row>
    <row r="2070" spans="6:14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</row>
    <row r="2071" spans="6:14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</row>
    <row r="2072" spans="6:14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</row>
    <row r="2073" spans="6:14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</row>
    <row r="2074" spans="6:14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</row>
    <row r="2075" spans="6:14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</row>
    <row r="2076" spans="6:14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</row>
    <row r="2077" spans="6:14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</row>
    <row r="2078" spans="6:14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</row>
    <row r="2079" spans="6:14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</row>
    <row r="2080" spans="6:14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</row>
    <row r="2081" spans="6:14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</row>
    <row r="2082" spans="6:14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</row>
    <row r="2083" spans="6:14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</row>
    <row r="2084" spans="6:14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</row>
    <row r="2085" spans="6:14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</row>
    <row r="2086" spans="6:14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</row>
    <row r="2087" spans="6:14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</row>
    <row r="2088" spans="6:14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</row>
    <row r="2089" spans="6:14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</row>
    <row r="2090" spans="6:14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</row>
    <row r="2091" spans="6:14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</row>
    <row r="2092" spans="6:14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</row>
    <row r="2093" spans="6:14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</row>
    <row r="2094" spans="6:14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</row>
    <row r="2095" spans="6:14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</row>
    <row r="2096" spans="6:14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</row>
    <row r="2097" spans="6:14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</row>
    <row r="2098" spans="6:14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</row>
    <row r="2099" spans="6:14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</row>
    <row r="2100" spans="6:14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</row>
    <row r="2101" spans="6:14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</row>
    <row r="2102" spans="6:14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</row>
    <row r="2103" spans="6:14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</row>
    <row r="2104" spans="6:14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</row>
    <row r="2105" spans="6:14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</row>
    <row r="2106" spans="6:14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</row>
    <row r="2107" spans="6:14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</row>
    <row r="2108" spans="6:14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</row>
    <row r="2109" spans="6:14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</row>
    <row r="2110" spans="6:14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</row>
    <row r="2111" spans="6:14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</row>
    <row r="2112" spans="6:14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</row>
    <row r="2113" spans="6:14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</row>
    <row r="2114" spans="6:14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</row>
    <row r="2115" spans="6:14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</row>
    <row r="2116" spans="6:14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</row>
    <row r="2117" spans="6:14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</row>
    <row r="2118" spans="6:14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</row>
    <row r="2119" spans="6:14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</row>
    <row r="2120" spans="6:14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</row>
    <row r="2121" spans="6:14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</row>
    <row r="2122" spans="6:14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</row>
    <row r="2123" spans="6:14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</row>
    <row r="2124" spans="6:14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</row>
    <row r="2125" spans="6:14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</row>
    <row r="2126" spans="6:14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</row>
    <row r="2127" spans="6:14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</row>
    <row r="2128" spans="6:14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</row>
    <row r="2129" spans="6:14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</row>
    <row r="2130" spans="6:14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</row>
    <row r="2131" spans="6:14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</row>
    <row r="2132" spans="6:14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</row>
    <row r="2133" spans="6:14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</row>
    <row r="2134" spans="6:14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</row>
    <row r="2135" spans="6:14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</row>
    <row r="2136" spans="6:14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</row>
    <row r="2137" spans="6:14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</row>
    <row r="2138" spans="6:14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</row>
    <row r="2139" spans="6:14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</row>
    <row r="2140" spans="6:14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</row>
    <row r="2141" spans="6:14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</row>
    <row r="2142" spans="6:14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</row>
    <row r="2143" spans="6:14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</row>
    <row r="2144" spans="6:14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</row>
    <row r="2145" spans="6:14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</row>
    <row r="2146" spans="6:14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</row>
    <row r="2147" spans="6:14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</row>
    <row r="2148" spans="6:14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</row>
    <row r="2149" spans="6:14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</row>
    <row r="2150" spans="6:14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</row>
    <row r="2151" spans="6:14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</row>
    <row r="2152" spans="6:14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</row>
    <row r="2153" spans="6:14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</row>
    <row r="2154" spans="6:14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</row>
    <row r="2155" spans="6:14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</row>
    <row r="2156" spans="6:14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</row>
    <row r="2157" spans="6:14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</row>
    <row r="2158" spans="6:14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</row>
    <row r="2159" spans="6:14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</row>
    <row r="2160" spans="6:14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</row>
    <row r="2161" spans="6:14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</row>
    <row r="2162" spans="6:14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</row>
    <row r="2163" spans="6:14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</row>
    <row r="2164" spans="6:14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</row>
    <row r="2165" spans="6:14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</row>
    <row r="2166" spans="6:14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</row>
    <row r="2167" spans="6:14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</row>
    <row r="2168" spans="6:14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</row>
    <row r="2169" spans="6:14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</row>
    <row r="2170" spans="6:14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</row>
    <row r="2171" spans="6:14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</row>
    <row r="2172" spans="6:14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</row>
    <row r="2173" spans="6:14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</row>
    <row r="2174" spans="6:14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</row>
    <row r="2175" spans="6:14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</row>
    <row r="2176" spans="6:14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</row>
    <row r="2177" spans="6:14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</row>
    <row r="2178" spans="6:14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</row>
    <row r="2179" spans="6:14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</row>
    <row r="2180" spans="6:14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</row>
    <row r="2181" spans="6:14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</row>
    <row r="2182" spans="6:14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</row>
    <row r="2183" spans="6:14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</row>
    <row r="2184" spans="6:14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</row>
    <row r="2185" spans="6:14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</row>
    <row r="2186" spans="6:14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</row>
    <row r="2187" spans="6:14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</row>
    <row r="2188" spans="6:14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</row>
    <row r="2189" spans="6:14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</row>
    <row r="2190" spans="6:14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</row>
    <row r="2191" spans="6:14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</row>
    <row r="2192" spans="6:14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</row>
    <row r="2193" spans="6:14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</row>
    <row r="2194" spans="6:14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</row>
    <row r="2195" spans="6:14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</row>
    <row r="2196" spans="6:14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</row>
    <row r="2197" spans="6:14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</row>
    <row r="2198" spans="6:14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</row>
    <row r="2199" spans="6:14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</row>
    <row r="2200" spans="6:14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</row>
    <row r="2201" spans="6:14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</row>
    <row r="2202" spans="6:14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</row>
    <row r="2203" spans="6:14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</row>
    <row r="2204" spans="6:14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</row>
    <row r="2205" spans="6:14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</row>
    <row r="2206" spans="6:14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</row>
    <row r="2207" spans="6:14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</row>
    <row r="2208" spans="6:14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</row>
    <row r="2209" spans="6:14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</row>
    <row r="2210" spans="6:14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</row>
    <row r="2211" spans="6:14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</row>
    <row r="2212" spans="6:14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</row>
    <row r="2213" spans="6:14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</row>
    <row r="2214" spans="6:14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</row>
    <row r="2215" spans="6:14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</row>
    <row r="2216" spans="6:14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</row>
    <row r="2217" spans="6:14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</row>
    <row r="2218" spans="6:14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</row>
    <row r="2219" spans="6:14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</row>
    <row r="2220" spans="6:14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</row>
    <row r="2221" spans="6:14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</row>
    <row r="2222" spans="6:14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</row>
    <row r="2223" spans="6:14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</row>
    <row r="2224" spans="6:14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</row>
    <row r="2225" spans="6:14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</row>
    <row r="2226" spans="6:14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</row>
    <row r="2227" spans="6:14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</row>
    <row r="2228" spans="6:14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</row>
    <row r="2229" spans="6:14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</row>
    <row r="2230" spans="6:14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</row>
    <row r="2231" spans="6:14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</row>
    <row r="2232" spans="6:14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</row>
    <row r="2233" spans="6:14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</row>
    <row r="2234" spans="6:14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</row>
    <row r="2235" spans="6:14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</row>
    <row r="2236" spans="6:14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</row>
    <row r="2237" spans="6:14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</row>
    <row r="2238" spans="6:14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</row>
    <row r="2239" spans="6:14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</row>
    <row r="2240" spans="6:14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</row>
    <row r="2241" spans="6:14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</row>
    <row r="2242" spans="6:14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</row>
    <row r="2243" spans="6:14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</row>
    <row r="2244" spans="6:14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</row>
    <row r="2245" spans="6:14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</row>
    <row r="2246" spans="6:14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</row>
    <row r="2247" spans="6:14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</row>
    <row r="2248" spans="6:14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</row>
    <row r="2249" spans="6:14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</row>
    <row r="2250" spans="6:14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</row>
    <row r="2251" spans="6:14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</row>
    <row r="2252" spans="6:14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</row>
    <row r="2253" spans="6:14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</row>
    <row r="2254" spans="6:14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</row>
    <row r="2255" spans="6:14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</row>
    <row r="2256" spans="6:14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</row>
    <row r="2257" spans="6:14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</row>
    <row r="2258" spans="6:14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</row>
    <row r="2259" spans="6:14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</row>
    <row r="2260" spans="6:14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</row>
    <row r="2261" spans="6:14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</row>
    <row r="2262" spans="6:14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</row>
    <row r="2263" spans="6:14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</row>
    <row r="2264" spans="6:14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</row>
    <row r="2265" spans="6:14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</row>
    <row r="2266" spans="6:14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</row>
    <row r="2267" spans="6:14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</row>
    <row r="2268" spans="6:14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</row>
    <row r="2269" spans="6:14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</row>
    <row r="2270" spans="6:14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</row>
    <row r="2271" spans="6:14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</row>
    <row r="2272" spans="6:14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</row>
    <row r="2273" spans="6:14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</row>
    <row r="2274" spans="6:14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</row>
    <row r="2275" spans="6:14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</row>
    <row r="2276" spans="6:14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</row>
    <row r="2277" spans="6:14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</row>
    <row r="2278" spans="6:14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</row>
    <row r="2279" spans="6:14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</row>
    <row r="2280" spans="6:14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</row>
    <row r="2281" spans="6:14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</row>
    <row r="2282" spans="6:14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</row>
    <row r="2283" spans="6:14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</row>
    <row r="2284" spans="6:14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</row>
    <row r="2285" spans="6:14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</row>
    <row r="2286" spans="6:14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</row>
    <row r="2287" spans="6:14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</row>
    <row r="2288" spans="6:14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</row>
    <row r="2289" spans="6:14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</row>
    <row r="2290" spans="6:14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</row>
    <row r="2291" spans="6:14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</row>
    <row r="2292" spans="6:14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</row>
    <row r="2293" spans="6:14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</row>
    <row r="2294" spans="6:14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</row>
    <row r="2295" spans="6:14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</row>
    <row r="2296" spans="6:14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</row>
    <row r="2297" spans="6:14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</row>
    <row r="2298" spans="6:14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</row>
    <row r="2299" spans="6:14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</row>
    <row r="2300" spans="6:14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</row>
    <row r="2301" spans="6:14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</row>
    <row r="2302" spans="6:14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</row>
    <row r="2303" spans="6:14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</row>
    <row r="2304" spans="6:14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</row>
    <row r="2305" spans="6:14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</row>
    <row r="2306" spans="6:14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</row>
    <row r="2307" spans="6:14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</row>
    <row r="2308" spans="6:14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</row>
    <row r="2309" spans="6:14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</row>
    <row r="2310" spans="6:14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</row>
    <row r="2311" spans="6:14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</row>
    <row r="2312" spans="6:14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</row>
    <row r="2313" spans="6:14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</row>
    <row r="2314" spans="6:14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</row>
    <row r="2315" spans="6:14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</row>
    <row r="2316" spans="6:14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</row>
    <row r="2317" spans="6:14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</row>
    <row r="2318" spans="6:14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</row>
    <row r="2319" spans="6:14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</row>
    <row r="2320" spans="6:14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</row>
    <row r="2321" spans="6:14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</row>
    <row r="2322" spans="6:14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</row>
    <row r="2323" spans="6:14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</row>
    <row r="2324" spans="6:14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</row>
    <row r="2325" spans="6:14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</row>
    <row r="2326" spans="6:14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</row>
    <row r="2327" spans="6:14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</row>
    <row r="2328" spans="6:14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</row>
    <row r="2329" spans="6:14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</row>
    <row r="2330" spans="6:14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</row>
    <row r="2331" spans="6:14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</row>
    <row r="2332" spans="6:14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</row>
    <row r="2333" spans="6:14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</row>
    <row r="2334" spans="6:14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</row>
    <row r="2335" spans="6:14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</row>
    <row r="2336" spans="6:14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</row>
    <row r="2337" spans="6:14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</row>
    <row r="2338" spans="6:14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</row>
    <row r="2339" spans="6:14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</row>
    <row r="2340" spans="6:14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</row>
    <row r="2341" spans="6:14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</row>
    <row r="2342" spans="6:14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</row>
    <row r="2343" spans="6:14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</row>
    <row r="2344" spans="6:14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</row>
    <row r="2345" spans="6:14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</row>
    <row r="2346" spans="6:14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</row>
    <row r="2347" spans="6:14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</row>
    <row r="2348" spans="6:14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</row>
    <row r="2349" spans="6:14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</row>
    <row r="2350" spans="6:14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</row>
    <row r="2351" spans="6:14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</row>
    <row r="2352" spans="6:14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</row>
    <row r="2353" spans="6:14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</row>
    <row r="2354" spans="6:14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</row>
    <row r="2355" spans="6:14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</row>
    <row r="2356" spans="6:14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</row>
    <row r="2357" spans="6:14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</row>
    <row r="2358" spans="6:14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</row>
    <row r="2359" spans="6:14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</row>
    <row r="2360" spans="6:14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</row>
    <row r="2361" spans="6:14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</row>
    <row r="2362" spans="6:14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</row>
    <row r="2363" spans="6:14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</row>
    <row r="2364" spans="6:14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</row>
    <row r="2365" spans="6:14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</row>
    <row r="2366" spans="6:14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</row>
    <row r="2367" spans="6:14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</row>
    <row r="2368" spans="6:14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</row>
    <row r="2369" spans="6:14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</row>
    <row r="2370" spans="6:14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</row>
    <row r="2371" spans="6:14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</row>
    <row r="2372" spans="6:14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</row>
    <row r="2373" spans="6:14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</row>
    <row r="2374" spans="6:14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</row>
    <row r="2375" spans="6:14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</row>
    <row r="2376" spans="6:14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</row>
    <row r="2377" spans="6:14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</row>
    <row r="2378" spans="6:14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</row>
    <row r="2379" spans="6:14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</row>
    <row r="2380" spans="6:14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</row>
    <row r="2381" spans="6:14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</row>
    <row r="2382" spans="6:14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</row>
    <row r="2383" spans="6:14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</row>
    <row r="2384" spans="6:14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</row>
    <row r="2385" spans="6:14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</row>
    <row r="2386" spans="6:14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</row>
    <row r="2387" spans="6:14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</row>
    <row r="2388" spans="6:14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</row>
    <row r="2389" spans="6:14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</row>
    <row r="2390" spans="6:14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</row>
    <row r="2391" spans="6:14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</row>
    <row r="2392" spans="6:14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</row>
    <row r="2393" spans="6:14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</row>
    <row r="2394" spans="6:14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</row>
    <row r="2395" spans="6:14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</row>
    <row r="2396" spans="6:14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</row>
    <row r="2397" spans="6:14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</row>
    <row r="2398" spans="6:14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</row>
    <row r="2399" spans="6:14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</row>
    <row r="2400" spans="6:14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</row>
    <row r="2401" spans="6:14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</row>
    <row r="2402" spans="6:14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</row>
    <row r="2403" spans="6:14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</row>
    <row r="2404" spans="6:14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</row>
    <row r="2405" spans="6:14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</row>
    <row r="2406" spans="6:14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</row>
    <row r="2407" spans="6:14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</row>
    <row r="2408" spans="6:14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</row>
    <row r="2409" spans="6:14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</row>
    <row r="2410" spans="6:14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</row>
    <row r="2411" spans="6:14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</row>
    <row r="2412" spans="6:14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</row>
    <row r="2413" spans="6:14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</row>
    <row r="2414" spans="6:14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</row>
    <row r="2415" spans="6:14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</row>
    <row r="2416" spans="6:14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</row>
    <row r="2417" spans="6:14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</row>
    <row r="2418" spans="6:14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</row>
    <row r="2419" spans="6:14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</row>
    <row r="2420" spans="6:14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</row>
    <row r="2421" spans="6:14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</row>
    <row r="2422" spans="6:14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</row>
    <row r="2423" spans="6:14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</row>
    <row r="2424" spans="6:14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</row>
    <row r="2425" spans="6:14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</row>
    <row r="2426" spans="6:14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</row>
    <row r="2427" spans="6:14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</row>
    <row r="2428" spans="6:14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</row>
    <row r="2429" spans="6:14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</row>
    <row r="2430" spans="6:14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</row>
    <row r="2431" spans="6:14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</row>
    <row r="2432" spans="6:14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</row>
    <row r="2433" spans="6:14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</row>
    <row r="2434" spans="6:14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</row>
    <row r="2435" spans="6:14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</row>
    <row r="2436" spans="6:14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</row>
    <row r="2437" spans="6:14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</row>
    <row r="2438" spans="6:14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</row>
    <row r="2439" spans="6:14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</row>
    <row r="2440" spans="6:14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</row>
    <row r="2441" spans="6:14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</row>
    <row r="2442" spans="6:14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</row>
    <row r="2443" spans="6:14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</row>
    <row r="2444" spans="6:14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</row>
    <row r="2445" spans="6:14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</row>
    <row r="2446" spans="6:14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</row>
    <row r="2447" spans="6:14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</row>
    <row r="2448" spans="6:14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</row>
    <row r="2449" spans="6:14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</row>
    <row r="2450" spans="6:14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</row>
    <row r="2451" spans="6:14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</row>
    <row r="2452" spans="6:14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</row>
    <row r="2453" spans="6:14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</row>
    <row r="2454" spans="6:14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</row>
    <row r="2455" spans="6:14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</row>
    <row r="2456" spans="6:14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</row>
    <row r="2457" spans="6:14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</row>
    <row r="2458" spans="6:14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</row>
    <row r="2459" spans="6:14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</row>
    <row r="2460" spans="6:14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</row>
    <row r="2461" spans="6:14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</row>
    <row r="2462" spans="6:14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</row>
    <row r="2463" spans="6:14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</row>
    <row r="2464" spans="6:14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</row>
    <row r="2465" spans="6:14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</row>
    <row r="2466" spans="6:14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</row>
    <row r="2467" spans="6:14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</row>
    <row r="2468" spans="6:14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</row>
    <row r="2469" spans="6:14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</row>
    <row r="2470" spans="6:14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</row>
    <row r="2471" spans="6:14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</row>
    <row r="2472" spans="6:14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</row>
    <row r="2473" spans="6:14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</row>
    <row r="2474" spans="6:14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</row>
    <row r="2475" spans="6:14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</row>
    <row r="2476" spans="6:14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</row>
    <row r="2477" spans="6:14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</row>
    <row r="2478" spans="6:14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</row>
    <row r="2479" spans="6:14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</row>
    <row r="2480" spans="6:14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</row>
    <row r="2481" spans="6:14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</row>
    <row r="2482" spans="6:14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</row>
    <row r="2483" spans="6:14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</row>
    <row r="2484" spans="6:14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</row>
    <row r="2485" spans="6:14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</row>
    <row r="2486" spans="6:14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</row>
    <row r="2487" spans="6:14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</row>
    <row r="2488" spans="6:14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</row>
    <row r="2489" spans="6:14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</row>
    <row r="2490" spans="6:14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</row>
    <row r="2491" spans="6:14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</row>
    <row r="2492" spans="6:14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</row>
    <row r="2493" spans="6:14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</row>
    <row r="2494" spans="6:14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</row>
    <row r="2495" spans="6:14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</row>
    <row r="2496" spans="6:14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</row>
    <row r="2497" spans="6:14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</row>
    <row r="2498" spans="6:14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</row>
    <row r="2499" spans="6:14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</row>
    <row r="2500" spans="6:14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</row>
    <row r="2501" spans="6:14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</row>
    <row r="2502" spans="6:14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</row>
    <row r="2503" spans="6:14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</row>
    <row r="2504" spans="6:14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</row>
    <row r="2505" spans="6:14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</row>
    <row r="2506" spans="6:14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</row>
    <row r="2507" spans="6:14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</row>
    <row r="2508" spans="6:14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</row>
    <row r="2509" spans="6:14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</row>
    <row r="2510" spans="6:14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</row>
    <row r="2511" spans="6:14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</row>
    <row r="2512" spans="6:14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</row>
    <row r="2513" spans="6:14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</row>
    <row r="2514" spans="6:14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</row>
    <row r="2515" spans="6:14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</row>
    <row r="2516" spans="6:14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</row>
    <row r="2517" spans="6:14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</row>
    <row r="2518" spans="6:14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</row>
    <row r="2519" spans="6:14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</row>
    <row r="2520" spans="6:14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</row>
    <row r="2521" spans="6:14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</row>
    <row r="2522" spans="6:14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</row>
    <row r="2523" spans="6:14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</row>
    <row r="2524" spans="6:14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</row>
    <row r="2525" spans="6:14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</row>
    <row r="2526" spans="6:14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</row>
    <row r="2527" spans="6:14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</row>
    <row r="2528" spans="6:14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</row>
    <row r="2529" spans="6:14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</row>
    <row r="2530" spans="6:14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</row>
    <row r="2531" spans="6:14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</row>
    <row r="2532" spans="6:14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</row>
    <row r="2533" spans="6:14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</row>
    <row r="2534" spans="6:14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</row>
    <row r="2535" spans="6:14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</row>
    <row r="2536" spans="6:14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</row>
    <row r="2537" spans="6:14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</row>
    <row r="2538" spans="6:14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</row>
    <row r="2539" spans="6:14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</row>
    <row r="2540" spans="6:14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</row>
    <row r="2541" spans="6:14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</row>
    <row r="2542" spans="6:14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</row>
    <row r="2543" spans="6:14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</row>
    <row r="2544" spans="6:14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</row>
    <row r="2545" spans="6:14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</row>
    <row r="2546" spans="6:14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</row>
    <row r="2547" spans="6:14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</row>
    <row r="2548" spans="6:14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</row>
    <row r="2549" spans="6:14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</row>
    <row r="2550" spans="6:14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</row>
    <row r="2551" spans="6:14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</row>
    <row r="2552" spans="6:14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</row>
    <row r="2553" spans="6:14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</row>
    <row r="2554" spans="6:14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</row>
    <row r="2555" spans="6:14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</row>
    <row r="2556" spans="6:14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</row>
    <row r="2557" spans="6:14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</row>
    <row r="2558" spans="6:14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</row>
    <row r="2559" spans="6:14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</row>
    <row r="2560" spans="6:14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</row>
    <row r="2561" spans="6:14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</row>
    <row r="2562" spans="6:14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</row>
    <row r="2563" spans="6:14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</row>
    <row r="2564" spans="6:14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</row>
    <row r="2565" spans="6:14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</row>
    <row r="2566" spans="6:14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</row>
    <row r="2567" spans="6:14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</row>
    <row r="2568" spans="6:14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</row>
    <row r="2569" spans="6:14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</row>
    <row r="2570" spans="6:14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</row>
    <row r="2571" spans="6:14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</row>
    <row r="2572" spans="6:14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</row>
    <row r="2573" spans="6:14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</row>
    <row r="2574" spans="6:14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</row>
    <row r="2575" spans="6:14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</row>
    <row r="2576" spans="6:14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</row>
    <row r="2577" spans="6:14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</row>
    <row r="2578" spans="6:14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</row>
    <row r="2579" spans="6:14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</row>
    <row r="2580" spans="6:14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</row>
    <row r="2581" spans="6:14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</row>
    <row r="2582" spans="6:14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</row>
    <row r="2583" spans="6:14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</row>
    <row r="2584" spans="6:14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</row>
    <row r="2585" spans="6:14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</row>
    <row r="2586" spans="6:14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</row>
    <row r="2587" spans="6:14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</row>
    <row r="2588" spans="6:14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</row>
    <row r="2589" spans="6:14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</row>
    <row r="2590" spans="6:14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</row>
    <row r="2591" spans="6:14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</row>
    <row r="2592" spans="6:14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</row>
    <row r="2593" spans="6:14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</row>
    <row r="2594" spans="6:14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</row>
    <row r="2595" spans="6:14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</row>
    <row r="2596" spans="6:14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</row>
    <row r="2597" spans="6:14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</row>
    <row r="2598" spans="6:14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</row>
    <row r="2599" spans="6:14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</row>
    <row r="2600" spans="6:14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</row>
    <row r="2601" spans="6:14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</row>
    <row r="2602" spans="6:14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</row>
    <row r="2603" spans="6:14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</row>
    <row r="2604" spans="6:14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</row>
    <row r="2605" spans="6:14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</row>
    <row r="2606" spans="6:14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</row>
    <row r="2607" spans="6:14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</row>
    <row r="2608" spans="6:14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</row>
    <row r="2609" spans="6:14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</row>
    <row r="2610" spans="6:14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</row>
    <row r="2611" spans="6:14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</row>
    <row r="2612" spans="6:14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</row>
    <row r="2613" spans="6:14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</row>
    <row r="2614" spans="6:14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</row>
    <row r="2615" spans="6:14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</row>
    <row r="2616" spans="6:14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</row>
    <row r="2617" spans="6:14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</row>
    <row r="2618" spans="6:14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</row>
    <row r="2619" spans="6:14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</row>
    <row r="2620" spans="6:14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</row>
    <row r="2621" spans="6:14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</row>
    <row r="2622" spans="6:14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</row>
    <row r="2623" spans="6:14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</row>
    <row r="2624" spans="6:14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</row>
    <row r="2625" spans="6:14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</row>
    <row r="2626" spans="6:14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</row>
    <row r="2627" spans="6:14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</row>
    <row r="2628" spans="6:14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</row>
    <row r="2629" spans="6:14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</row>
    <row r="2630" spans="6:14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</row>
    <row r="2631" spans="6:14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</row>
    <row r="2632" spans="6:14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</row>
    <row r="2633" spans="6:14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</row>
    <row r="2634" spans="6:14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</row>
    <row r="2635" spans="6:14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</row>
    <row r="2636" spans="6:14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</row>
    <row r="2637" spans="6:14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</row>
    <row r="2638" spans="6:14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</row>
    <row r="2639" spans="6:14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</row>
    <row r="2640" spans="6:14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</row>
    <row r="2641" spans="6:14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</row>
    <row r="2642" spans="6:14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</row>
    <row r="2643" spans="6:14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</row>
    <row r="2644" spans="6:14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</row>
    <row r="2645" spans="6:14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</row>
    <row r="2646" spans="6:14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</row>
    <row r="2647" spans="6:14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</row>
    <row r="2648" spans="6:14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</row>
    <row r="2649" spans="6:14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</row>
    <row r="2650" spans="6:14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</row>
    <row r="2651" spans="6:14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</row>
    <row r="2652" spans="6:14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</row>
    <row r="2653" spans="6:14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</row>
    <row r="2654" spans="6:14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</row>
    <row r="2655" spans="6:14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</row>
    <row r="2656" spans="6:14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</row>
    <row r="2657" spans="6:14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</row>
    <row r="2658" spans="6:14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</row>
    <row r="2659" spans="6:14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</row>
    <row r="2660" spans="6:14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</row>
    <row r="2661" spans="6:14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</row>
    <row r="2662" spans="6:14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</row>
    <row r="2663" spans="6:14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</row>
    <row r="2664" spans="6:14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</row>
    <row r="2665" spans="6:14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</row>
    <row r="2666" spans="6:14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</row>
    <row r="2667" spans="6:14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</row>
    <row r="2668" spans="6:14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</row>
    <row r="2669" spans="6:14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</row>
    <row r="2670" spans="6:14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</row>
    <row r="2671" spans="6:14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</row>
    <row r="2672" spans="6:14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</row>
    <row r="2673" spans="6:14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</row>
    <row r="2674" spans="6:14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</row>
    <row r="2675" spans="6:14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</row>
    <row r="2676" spans="6:14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</row>
    <row r="2677" spans="6:14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</row>
    <row r="2678" spans="6:14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</row>
    <row r="2679" spans="6:14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</row>
    <row r="2680" spans="6:14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</row>
    <row r="2681" spans="6:14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</row>
    <row r="2682" spans="6:14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</row>
    <row r="2683" spans="6:14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</row>
    <row r="2684" spans="6:14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</row>
    <row r="2685" spans="6:14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</row>
    <row r="2686" spans="6:14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</row>
    <row r="2687" spans="6:14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</row>
    <row r="2688" spans="6:14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</row>
    <row r="2689" spans="6:14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</row>
    <row r="2690" spans="6:14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</row>
    <row r="2691" spans="6:14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</row>
    <row r="2692" spans="6:14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</row>
    <row r="2693" spans="6:14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</row>
    <row r="2694" spans="6:14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</row>
    <row r="2695" spans="6:14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</row>
    <row r="2696" spans="6:14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</row>
    <row r="2697" spans="6:14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</row>
    <row r="2698" spans="6:14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</row>
    <row r="2699" spans="6:14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</row>
    <row r="2700" spans="6:14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</row>
    <row r="2701" spans="6:14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</row>
    <row r="2702" spans="6:14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</row>
    <row r="2703" spans="6:14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</row>
    <row r="2704" spans="6:14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</row>
    <row r="2705" spans="6:14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</row>
    <row r="2706" spans="6:14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</row>
    <row r="2707" spans="6:14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</row>
    <row r="2708" spans="6:14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</row>
    <row r="2709" spans="6:14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</row>
    <row r="2710" spans="6:14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</row>
    <row r="2711" spans="6:14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</row>
    <row r="2712" spans="6:14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</row>
    <row r="2713" spans="6:14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</row>
    <row r="2714" spans="6:14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</row>
    <row r="2715" spans="6:14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</row>
    <row r="2716" spans="6:14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</row>
    <row r="2717" spans="6:14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</row>
    <row r="2718" spans="6:14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</row>
    <row r="2719" spans="6:14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</row>
    <row r="2720" spans="6:14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</row>
    <row r="2721" spans="6:14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</row>
    <row r="2722" spans="6:14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</row>
    <row r="2723" spans="6:14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</row>
    <row r="2724" spans="6:14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</row>
    <row r="2725" spans="6:14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</row>
    <row r="2726" spans="6:14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</row>
    <row r="2727" spans="6:14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</row>
    <row r="2728" spans="6:14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</row>
    <row r="2729" spans="6:14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</row>
    <row r="2730" spans="6:14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</row>
    <row r="2731" spans="6:14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</row>
    <row r="2732" spans="6:14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</row>
    <row r="2733" spans="6:14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</row>
    <row r="2734" spans="6:14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</row>
    <row r="2735" spans="6:14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</row>
    <row r="2736" spans="6:14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</row>
    <row r="2737" spans="6:14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</row>
    <row r="2738" spans="6:14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</row>
    <row r="2739" spans="6:14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</row>
    <row r="2740" spans="6:14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</row>
    <row r="2741" spans="6:14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</row>
    <row r="2742" spans="6:14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</row>
    <row r="2743" spans="6:14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</row>
    <row r="2744" spans="6:14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</row>
    <row r="2745" spans="6:14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</row>
    <row r="2746" spans="6:14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</row>
    <row r="2747" spans="6:14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</row>
    <row r="2748" spans="6:14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</row>
    <row r="2749" spans="6:14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</row>
    <row r="2750" spans="6:14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</row>
    <row r="2751" spans="6:14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</row>
    <row r="2752" spans="6:14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</row>
    <row r="2753" spans="6:14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</row>
    <row r="2754" spans="6:14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</row>
    <row r="2755" spans="6:14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</row>
    <row r="2756" spans="6:14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</row>
    <row r="2757" spans="6:14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</row>
    <row r="2758" spans="6:14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</row>
    <row r="2759" spans="6:14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</row>
    <row r="2760" spans="6:14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</row>
    <row r="2761" spans="6:14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</row>
    <row r="2762" spans="6:14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</row>
    <row r="2763" spans="6:14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</row>
    <row r="2764" spans="6:14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</row>
    <row r="2765" spans="6:14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</row>
    <row r="2766" spans="6:14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</row>
    <row r="2767" spans="6:14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</row>
    <row r="2768" spans="6:14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</row>
    <row r="2769" spans="6:14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</row>
    <row r="2770" spans="6:14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</row>
    <row r="2771" spans="6:14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</row>
    <row r="2772" spans="6:14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</row>
    <row r="2773" spans="6:14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</row>
    <row r="2774" spans="6:14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</row>
    <row r="2775" spans="6:14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</row>
    <row r="2776" spans="6:14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</row>
    <row r="2777" spans="6:14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</row>
    <row r="2778" spans="6:14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</row>
    <row r="2779" spans="6:14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</row>
    <row r="2780" spans="6:14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</row>
    <row r="2781" spans="6:14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</row>
    <row r="2782" spans="6:14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</row>
    <row r="2783" spans="6:14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</row>
    <row r="2784" spans="6:14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</row>
    <row r="2785" spans="6:14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</row>
    <row r="2786" spans="6:14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</row>
    <row r="2787" spans="6:14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</row>
    <row r="2788" spans="6:14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</row>
    <row r="2789" spans="6:14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</row>
    <row r="2790" spans="6:14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</row>
    <row r="2791" spans="6:14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</row>
    <row r="2792" spans="6:14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</row>
    <row r="2793" spans="6:14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</row>
    <row r="2794" spans="6:14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</row>
    <row r="2795" spans="6:14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</row>
    <row r="2796" spans="6:14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</row>
    <row r="2797" spans="6:14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</row>
    <row r="2798" spans="6:14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</row>
    <row r="2799" spans="6:14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</row>
    <row r="2800" spans="6:14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</row>
    <row r="2801" spans="6:14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</row>
    <row r="2802" spans="6:14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</row>
    <row r="2803" spans="6:14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</row>
    <row r="2804" spans="6:14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</row>
    <row r="2805" spans="6:14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</row>
    <row r="2806" spans="6:14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</row>
    <row r="2807" spans="6:14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</row>
    <row r="2808" spans="6:14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</row>
    <row r="2809" spans="6:14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</row>
    <row r="2810" spans="6:14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</row>
    <row r="2811" spans="6:14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</row>
    <row r="2812" spans="6:14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</row>
    <row r="2813" spans="6:14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</row>
    <row r="2814" spans="6:14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</row>
    <row r="2815" spans="6:14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</row>
    <row r="2816" spans="6:14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</row>
    <row r="2817" spans="6:14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</row>
    <row r="2818" spans="6:14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</row>
    <row r="2819" spans="6:14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</row>
    <row r="2820" spans="6:14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</row>
    <row r="2821" spans="6:14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</row>
    <row r="2822" spans="6:14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</row>
    <row r="2823" spans="6:14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</row>
    <row r="2824" spans="6:14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</row>
    <row r="2825" spans="6:14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</row>
    <row r="2826" spans="6:14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</row>
    <row r="2827" spans="6:14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</row>
    <row r="2828" spans="6:14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</row>
    <row r="2829" spans="6:14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</row>
    <row r="2830" spans="6:14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</row>
    <row r="2831" spans="6:14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</row>
    <row r="2832" spans="6:14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</row>
    <row r="2833" spans="6:14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</row>
    <row r="2834" spans="6:14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</row>
    <row r="2835" spans="6:14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</row>
    <row r="2836" spans="6:14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</row>
    <row r="2837" spans="6:14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</row>
    <row r="2838" spans="6:14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</row>
    <row r="2839" spans="6:14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</row>
    <row r="2840" spans="6:14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</row>
    <row r="2841" spans="6:14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</row>
    <row r="2842" spans="6:14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</row>
    <row r="2843" spans="6:14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</row>
    <row r="2844" spans="6:14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</row>
    <row r="2845" spans="6:14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</row>
    <row r="2846" spans="6:14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</row>
    <row r="2847" spans="6:14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</row>
    <row r="2848" spans="6:14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</row>
    <row r="2849" spans="6:14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</row>
    <row r="2850" spans="6:14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</row>
    <row r="2851" spans="6:14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</row>
    <row r="2852" spans="6:14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</row>
    <row r="2853" spans="6:14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</row>
    <row r="2854" spans="6:14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</row>
    <row r="2855" spans="6:14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</row>
    <row r="2856" spans="6:14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</row>
    <row r="2857" spans="6:14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</row>
    <row r="2858" spans="6:14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</row>
    <row r="2859" spans="6:14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</row>
    <row r="2860" spans="6:14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</row>
    <row r="2861" spans="6:14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</row>
    <row r="2862" spans="6:14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</row>
    <row r="2863" spans="6:14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</row>
    <row r="2864" spans="6:14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</row>
    <row r="2865" spans="6:14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</row>
    <row r="2866" spans="6:14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</row>
    <row r="2867" spans="6:14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</row>
    <row r="2868" spans="6:14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</row>
    <row r="2869" spans="6:14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</row>
    <row r="2870" spans="6:14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</row>
    <row r="2871" spans="6:14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</row>
    <row r="2872" spans="6:14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</row>
    <row r="2873" spans="6:14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</row>
    <row r="2874" spans="6:14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</row>
    <row r="2875" spans="6:14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</row>
    <row r="2876" spans="6:14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</row>
    <row r="2877" spans="6:14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</row>
    <row r="2878" spans="6:14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</row>
    <row r="2879" spans="6:14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</row>
    <row r="2880" spans="6:14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</row>
    <row r="2881" spans="6:14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</row>
    <row r="2882" spans="6:14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</row>
    <row r="2883" spans="6:14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</row>
    <row r="2884" spans="6:14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</row>
    <row r="2885" spans="6:14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</row>
    <row r="2886" spans="6:14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</row>
    <row r="2887" spans="6:14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</row>
    <row r="2888" spans="6:14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</row>
    <row r="2889" spans="6:14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</row>
    <row r="2890" spans="6:14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</row>
    <row r="2891" spans="6:14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</row>
    <row r="2892" spans="6:14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</row>
    <row r="2893" spans="6:14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</row>
    <row r="2894" spans="6:14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</row>
    <row r="2895" spans="6:14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</row>
    <row r="2896" spans="6:14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</row>
    <row r="2897" spans="6:14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</row>
    <row r="2898" spans="6:14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</row>
    <row r="2899" spans="6:14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</row>
    <row r="2900" spans="6:14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</row>
    <row r="2901" spans="6:14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</row>
    <row r="2902" spans="6:14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</row>
    <row r="2903" spans="6:14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</row>
    <row r="2904" spans="6:14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</row>
    <row r="2905" spans="6:14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</row>
    <row r="2906" spans="6:14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</row>
    <row r="2907" spans="6:14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</row>
    <row r="2908" spans="6:14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</row>
    <row r="2909" spans="6:14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</row>
    <row r="2910" spans="6:14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</row>
    <row r="2911" spans="6:14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</row>
    <row r="2912" spans="6:14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</row>
    <row r="2913" spans="6:14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</row>
    <row r="2914" spans="6:14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</row>
    <row r="2915" spans="6:14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</row>
    <row r="2916" spans="6:14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</row>
    <row r="2917" spans="6:14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</row>
    <row r="2918" spans="6:14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</row>
    <row r="2919" spans="6:14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</row>
    <row r="2920" spans="6:14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</row>
    <row r="2921" spans="6:14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</row>
    <row r="2922" spans="6:14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</row>
    <row r="2923" spans="6:14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</row>
    <row r="2924" spans="6:14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</row>
    <row r="2925" spans="6:14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</row>
    <row r="2926" spans="6:14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</row>
    <row r="2927" spans="6:14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</row>
    <row r="2928" spans="6:14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</row>
    <row r="2929" spans="6:14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</row>
    <row r="2930" spans="6:14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</row>
    <row r="2931" spans="6:14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</row>
    <row r="2932" spans="6:14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</row>
    <row r="2933" spans="6:14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</row>
    <row r="2934" spans="6:14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</row>
    <row r="2935" spans="6:14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</row>
    <row r="2936" spans="6:14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</row>
    <row r="2937" spans="6:14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</row>
    <row r="2938" spans="6:14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</row>
    <row r="2939" spans="6:14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</row>
    <row r="2940" spans="6:14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</row>
    <row r="2941" spans="6:14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</row>
    <row r="2942" spans="6:14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</row>
    <row r="2943" spans="6:14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</row>
    <row r="2944" spans="6:14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</row>
    <row r="2945" spans="6:14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</row>
    <row r="2946" spans="6:14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</row>
    <row r="2947" spans="6:14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</row>
    <row r="2948" spans="6:14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</row>
    <row r="2949" spans="6:14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</row>
    <row r="2950" spans="6:14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</row>
    <row r="2951" spans="6:14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</row>
    <row r="2952" spans="6:14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</row>
    <row r="2953" spans="6:14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</row>
    <row r="2954" spans="6:14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</row>
    <row r="2955" spans="6:14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</row>
    <row r="2956" spans="6:14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</row>
    <row r="2957" spans="6:14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</row>
    <row r="2958" spans="6:14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</row>
    <row r="2959" spans="6:14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</row>
    <row r="2960" spans="6:14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</row>
    <row r="2961" spans="6:14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</row>
    <row r="2962" spans="6:14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</row>
    <row r="2963" spans="6:14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</row>
    <row r="2964" spans="6:14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</row>
    <row r="2965" spans="6:14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</row>
    <row r="2966" spans="6:14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</row>
    <row r="2967" spans="6:14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</row>
    <row r="2968" spans="6:14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</row>
    <row r="2969" spans="6:14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</row>
    <row r="2970" spans="6:14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</row>
    <row r="2971" spans="6:14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</row>
    <row r="2972" spans="6:14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</row>
    <row r="2973" spans="6:14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</row>
    <row r="2974" spans="6:14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</row>
    <row r="2975" spans="6:14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</row>
    <row r="2976" spans="6:14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</row>
    <row r="2977" spans="6:14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</row>
    <row r="2978" spans="6:14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</row>
    <row r="2979" spans="6:14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</row>
    <row r="2980" spans="6:14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</row>
    <row r="2981" spans="6:14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</row>
    <row r="2982" spans="6:14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</row>
    <row r="2983" spans="6:14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</row>
    <row r="2984" spans="6:14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</row>
    <row r="2985" spans="6:14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</row>
    <row r="2986" spans="6:14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</row>
    <row r="2987" spans="6:14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</row>
    <row r="2988" spans="6:14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</row>
    <row r="2989" spans="6:14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</row>
    <row r="2990" spans="6:14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</row>
    <row r="2991" spans="6:14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</row>
    <row r="2992" spans="6:14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</row>
    <row r="2993" spans="6:14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</row>
    <row r="2994" spans="6:14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</row>
    <row r="2995" spans="6:14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</row>
    <row r="2996" spans="6:14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</row>
    <row r="2997" spans="6:14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</row>
    <row r="2998" spans="6:14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</row>
    <row r="2999" spans="6:14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</row>
    <row r="3000" spans="6:14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</row>
    <row r="3001" spans="6:14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</row>
    <row r="3002" spans="6:14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</row>
    <row r="3003" spans="6:14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</row>
    <row r="3004" spans="6:14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</row>
    <row r="3005" spans="6:14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</row>
    <row r="3006" spans="6:14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</row>
    <row r="3007" spans="6:14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</row>
    <row r="3008" spans="6:14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</row>
    <row r="3009" spans="6:14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</row>
    <row r="3010" spans="6:14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</row>
    <row r="3011" spans="6:14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</row>
    <row r="3012" spans="6:14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</row>
    <row r="3013" spans="6:14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</row>
    <row r="3014" spans="6:14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</row>
    <row r="3015" spans="6:14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</row>
    <row r="3016" spans="6:14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</row>
    <row r="3017" spans="6:14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</row>
    <row r="3018" spans="6:14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</row>
    <row r="3019" spans="6:14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</row>
    <row r="3020" spans="6:14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</row>
    <row r="3021" spans="6:14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</row>
    <row r="3022" spans="6:14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</row>
    <row r="3023" spans="6:14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</row>
    <row r="3024" spans="6:14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</row>
    <row r="3025" spans="6:14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</row>
    <row r="3026" spans="6:14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</row>
    <row r="3027" spans="6:14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</row>
    <row r="3028" spans="6:14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</row>
    <row r="3029" spans="6:14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</row>
    <row r="3030" spans="6:14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</row>
    <row r="3031" spans="6:14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</row>
    <row r="3032" spans="6:14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</row>
    <row r="3033" spans="6:14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</row>
    <row r="3034" spans="6:14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</row>
    <row r="3035" spans="6:14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</row>
    <row r="3036" spans="6:14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</row>
    <row r="3037" spans="6:14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</row>
    <row r="3038" spans="6:14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</row>
    <row r="3039" spans="6:14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</row>
    <row r="3040" spans="6:14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</row>
    <row r="3041" spans="6:14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</row>
    <row r="3042" spans="6:14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</row>
    <row r="3043" spans="6:14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</row>
    <row r="3044" spans="6:14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</row>
    <row r="3045" spans="6:14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</row>
    <row r="3046" spans="6:14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</row>
    <row r="3047" spans="6:14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</row>
    <row r="3048" spans="6:14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</row>
    <row r="3049" spans="6:14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</row>
    <row r="3050" spans="6:14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</row>
    <row r="3051" spans="6:14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</row>
    <row r="3052" spans="6:14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</row>
    <row r="3053" spans="6:14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</row>
    <row r="3054" spans="6:14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</row>
    <row r="3055" spans="6:14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</row>
    <row r="3056" spans="6:14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</row>
    <row r="3057" spans="6:14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</row>
    <row r="3058" spans="6:14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</row>
    <row r="3059" spans="6:14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</row>
    <row r="3060" spans="6:14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</row>
    <row r="3061" spans="6:14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</row>
    <row r="3062" spans="6:14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</row>
    <row r="3063" spans="6:14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</row>
    <row r="3064" spans="6:14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</row>
    <row r="3065" spans="6:14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</row>
    <row r="3066" spans="6:14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</row>
    <row r="3067" spans="6:14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</row>
    <row r="3068" spans="6:14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</row>
    <row r="3069" spans="6:14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</row>
    <row r="3070" spans="6:14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</row>
    <row r="3071" spans="6:14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</row>
    <row r="3072" spans="6:14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</row>
    <row r="3073" spans="6:14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</row>
    <row r="3074" spans="6:14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</row>
    <row r="3075" spans="6:14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</row>
    <row r="3076" spans="6:14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</row>
    <row r="3077" spans="6:14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</row>
    <row r="3078" spans="6:14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</row>
    <row r="3079" spans="6:14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</row>
    <row r="3080" spans="6:14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</row>
    <row r="3081" spans="6:14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</row>
    <row r="3082" spans="6:14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</row>
    <row r="3083" spans="6:14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</row>
    <row r="3084" spans="6:14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</row>
    <row r="3085" spans="6:14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</row>
    <row r="3086" spans="6:14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</row>
    <row r="3087" spans="6:14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</row>
    <row r="3088" spans="6:14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</row>
    <row r="3089" spans="6:14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</row>
    <row r="3090" spans="6:14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</row>
    <row r="3091" spans="6:14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</row>
    <row r="3092" spans="6:14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</row>
    <row r="3093" spans="6:14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</row>
    <row r="3094" spans="6:14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</row>
    <row r="3095" spans="6:14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</row>
    <row r="3096" spans="6:14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</row>
    <row r="3097" spans="6:14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</row>
    <row r="3098" spans="6:14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</row>
    <row r="3099" spans="6:14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</row>
    <row r="3100" spans="6:14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</row>
    <row r="3101" spans="6:14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</row>
    <row r="3102" spans="6:14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</row>
    <row r="3103" spans="6:14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</row>
    <row r="3104" spans="6:14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</row>
    <row r="3105" spans="6:14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</row>
    <row r="3106" spans="6:14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</row>
    <row r="3107" spans="6:14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</row>
    <row r="3108" spans="6:14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</row>
    <row r="3109" spans="6:14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</row>
    <row r="3110" spans="6:14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</row>
    <row r="3111" spans="6:14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</row>
    <row r="3112" spans="6:14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</row>
    <row r="3113" spans="6:14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</row>
    <row r="3114" spans="6:14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</row>
    <row r="3115" spans="6:14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</row>
    <row r="3116" spans="6:14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</row>
    <row r="3117" spans="6:14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</row>
    <row r="3118" spans="6:14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</row>
    <row r="3119" spans="6:14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</row>
    <row r="3120" spans="6:14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</row>
    <row r="3121" spans="6:14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</row>
    <row r="3122" spans="6:14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</row>
    <row r="3123" spans="6:14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</row>
    <row r="3124" spans="6:14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</row>
    <row r="3125" spans="6:14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</row>
    <row r="3126" spans="6:14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</row>
    <row r="3127" spans="6:14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</row>
    <row r="3128" spans="6:14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</row>
    <row r="3129" spans="6:14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</row>
    <row r="3130" spans="6:14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</row>
    <row r="3131" spans="6:14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</row>
    <row r="3132" spans="6:14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</row>
    <row r="3133" spans="6:14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</row>
    <row r="3134" spans="6:14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</row>
    <row r="3135" spans="6:14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</row>
    <row r="3136" spans="6:14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</row>
    <row r="3137" spans="6:14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</row>
    <row r="3138" spans="6:14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</row>
    <row r="3139" spans="6:14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</row>
    <row r="3140" spans="6:14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</row>
    <row r="3141" spans="6:14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</row>
    <row r="3142" spans="6:14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</row>
    <row r="3143" spans="6:14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</row>
    <row r="3144" spans="6:14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</row>
    <row r="3145" spans="6:14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</row>
    <row r="3146" spans="6:14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</row>
    <row r="3147" spans="6:14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</row>
    <row r="3148" spans="6:14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</row>
    <row r="3149" spans="6:14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</row>
    <row r="3150" spans="6:14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</row>
    <row r="3151" spans="6:14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</row>
    <row r="3152" spans="6:14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</row>
    <row r="3153" spans="6:14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</row>
    <row r="3154" spans="6:14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</row>
    <row r="3155" spans="6:14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</row>
    <row r="3156" spans="6:14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</row>
    <row r="3157" spans="6:14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</row>
    <row r="3158" spans="6:14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</row>
    <row r="3159" spans="6:14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</row>
    <row r="3160" spans="6:14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</row>
    <row r="3161" spans="6:14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</row>
    <row r="3162" spans="6:14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</row>
    <row r="3163" spans="6:14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</row>
    <row r="3164" spans="6:14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</row>
    <row r="3165" spans="6:14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</row>
    <row r="3166" spans="6:14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</row>
    <row r="3167" spans="6:14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</row>
    <row r="3168" spans="6:14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</row>
    <row r="3169" spans="6:14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</row>
    <row r="3170" spans="6:14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</row>
    <row r="3171" spans="6:14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</row>
    <row r="3172" spans="6:14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</row>
    <row r="3173" spans="6:14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</row>
    <row r="3174" spans="6:14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</row>
    <row r="3175" spans="6:14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</row>
    <row r="3176" spans="6:14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</row>
    <row r="3177" spans="6:14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</row>
    <row r="3178" spans="6:14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</row>
    <row r="3179" spans="6:14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</row>
    <row r="3180" spans="6:14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</row>
    <row r="3181" spans="6:14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</row>
    <row r="3182" spans="6:14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</row>
    <row r="3183" spans="6:14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</row>
    <row r="3184" spans="6:14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</row>
    <row r="3185" spans="6:14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</row>
    <row r="3186" spans="6:14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</row>
    <row r="3187" spans="6:14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</row>
    <row r="3188" spans="6:14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</row>
    <row r="3189" spans="6:14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</row>
    <row r="3190" spans="6:14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</row>
    <row r="3191" spans="6:14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</row>
    <row r="3192" spans="6:14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</row>
    <row r="3193" spans="6:14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</row>
    <row r="3194" spans="6:14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</row>
    <row r="3195" spans="6:14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</row>
    <row r="3196" spans="6:14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</row>
    <row r="3197" spans="6:14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</row>
    <row r="3198" spans="6:14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</row>
    <row r="3199" spans="6:14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</row>
    <row r="3200" spans="6:14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</row>
    <row r="3201" spans="6:14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</row>
    <row r="3202" spans="6:14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</row>
    <row r="3203" spans="6:14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</row>
    <row r="3204" spans="6:14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</row>
    <row r="3205" spans="6:14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</row>
    <row r="3206" spans="6:14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</row>
    <row r="3207" spans="6:14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</row>
    <row r="3208" spans="6:14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</row>
    <row r="3209" spans="6:14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</row>
    <row r="3210" spans="6:14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</row>
    <row r="3211" spans="6:14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</row>
    <row r="3212" spans="6:14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</row>
    <row r="3213" spans="6:14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</row>
    <row r="3214" spans="6:14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</row>
    <row r="3215" spans="6:14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</row>
    <row r="3216" spans="6:14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</row>
    <row r="3217" spans="6:14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</row>
    <row r="3218" spans="6:14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</row>
    <row r="3219" spans="6:14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</row>
    <row r="3220" spans="6:14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</row>
    <row r="3221" spans="6:14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</row>
    <row r="3222" spans="6:14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</row>
    <row r="3223" spans="6:14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</row>
    <row r="3224" spans="6:14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</row>
    <row r="3225" spans="6:14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</row>
    <row r="3226" spans="6:14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</row>
    <row r="3227" spans="6:14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</row>
    <row r="3228" spans="6:14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</row>
    <row r="3229" spans="6:14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</row>
    <row r="3230" spans="6:14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</row>
    <row r="3231" spans="6:14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</row>
    <row r="3232" spans="6:14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</row>
    <row r="3233" spans="6:14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</row>
    <row r="3234" spans="6:14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</row>
    <row r="3235" spans="6:14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</row>
    <row r="3236" spans="6:14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</row>
    <row r="3237" spans="6:14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</row>
    <row r="3238" spans="6:14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</row>
    <row r="3239" spans="6:14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</row>
    <row r="3240" spans="6:14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</row>
    <row r="3241" spans="6:14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</row>
    <row r="3242" spans="6:14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</row>
    <row r="3243" spans="6:14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</row>
    <row r="3244" spans="6:14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</row>
    <row r="3245" spans="6:14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</row>
    <row r="3246" spans="6:14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</row>
    <row r="3247" spans="6:14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</row>
    <row r="3248" spans="6:14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</row>
    <row r="3249" spans="6:14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</row>
    <row r="3250" spans="6:14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</row>
    <row r="3251" spans="6:14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</row>
    <row r="3252" spans="6:14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</row>
    <row r="3253" spans="6:14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</row>
    <row r="3254" spans="6:14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</row>
    <row r="3255" spans="6:14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</row>
    <row r="3256" spans="6:14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</row>
    <row r="3257" spans="6:14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</row>
    <row r="3258" spans="6:14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</row>
    <row r="3259" spans="6:14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</row>
    <row r="3260" spans="6:14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</row>
    <row r="3261" spans="6:14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</row>
    <row r="3262" spans="6:14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</row>
    <row r="3263" spans="6:14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</row>
    <row r="3264" spans="6:14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</row>
    <row r="3265" spans="6:14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</row>
    <row r="3266" spans="6:14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</row>
    <row r="3267" spans="6:14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</row>
    <row r="3268" spans="6:14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</row>
    <row r="3269" spans="6:14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</row>
    <row r="3270" spans="6:14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</row>
    <row r="3271" spans="6:14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</row>
    <row r="3272" spans="6:14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</row>
    <row r="3273" spans="6:14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</row>
    <row r="3274" spans="6:14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</row>
    <row r="3275" spans="6:14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</row>
    <row r="3276" spans="6:14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</row>
    <row r="3277" spans="6:14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</row>
    <row r="3278" spans="6:14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</row>
    <row r="3279" spans="6:14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</row>
    <row r="3280" spans="6:14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</row>
    <row r="3281" spans="6:14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</row>
    <row r="3282" spans="6:14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</row>
    <row r="3283" spans="6:14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</row>
    <row r="3284" spans="6:14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</row>
    <row r="3285" spans="6:14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</row>
    <row r="3286" spans="6:14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</row>
    <row r="3287" spans="6:14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</row>
    <row r="3288" spans="6:14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</row>
    <row r="3289" spans="6:14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</row>
    <row r="3290" spans="6:14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</row>
    <row r="3291" spans="6:14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</row>
    <row r="3292" spans="6:14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</row>
    <row r="3293" spans="6:14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</row>
    <row r="3294" spans="6:14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</row>
    <row r="3295" spans="6:14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</row>
    <row r="3296" spans="6:14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</row>
    <row r="3297" spans="6:14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</row>
    <row r="3298" spans="6:14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</row>
    <row r="3299" spans="6:14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</row>
    <row r="3300" spans="6:14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</row>
    <row r="3301" spans="6:14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</row>
    <row r="3302" spans="6:14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</row>
    <row r="3303" spans="6:14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</row>
    <row r="3304" spans="6:14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</row>
    <row r="3305" spans="6:14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</row>
    <row r="3306" spans="6:14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</row>
    <row r="3307" spans="6:14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</row>
    <row r="3308" spans="6:14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</row>
    <row r="3309" spans="6:14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</row>
    <row r="3310" spans="6:14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</row>
    <row r="3311" spans="6:14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</row>
    <row r="3312" spans="6:14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</row>
    <row r="3313" spans="6:14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</row>
    <row r="3314" spans="6:14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</row>
    <row r="3315" spans="6:14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</row>
    <row r="3316" spans="6:14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</row>
    <row r="3317" spans="6:14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</row>
    <row r="3318" spans="6:14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</row>
    <row r="3319" spans="6:14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</row>
    <row r="3320" spans="6:14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</row>
    <row r="3321" spans="6:14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</row>
    <row r="3322" spans="6:14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</row>
    <row r="3323" spans="6:14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</row>
    <row r="3324" spans="6:14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</row>
    <row r="3325" spans="6:14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</row>
    <row r="3326" spans="6:14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</row>
    <row r="3327" spans="6:14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</row>
    <row r="3328" spans="6:14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</row>
    <row r="3329" spans="6:14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</row>
    <row r="3330" spans="6:14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</row>
    <row r="3331" spans="6:14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</row>
    <row r="3332" spans="6:14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</row>
    <row r="3333" spans="6:14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</row>
    <row r="3334" spans="6:14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</row>
    <row r="3335" spans="6:14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</row>
    <row r="3336" spans="6:14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</row>
    <row r="3337" spans="6:14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</row>
    <row r="3338" spans="6:14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</row>
    <row r="3339" spans="6:14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</row>
    <row r="3340" spans="6:14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</row>
    <row r="3341" spans="6:14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</row>
    <row r="3342" spans="6:14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</row>
    <row r="3343" spans="6:14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</row>
    <row r="3344" spans="6:14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</row>
    <row r="3345" spans="6:14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</row>
    <row r="3346" spans="6:14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</row>
    <row r="3347" spans="6:14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</row>
    <row r="3348" spans="6:14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</row>
    <row r="3349" spans="6:14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</row>
    <row r="3350" spans="6:14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</row>
    <row r="3351" spans="6:14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</row>
    <row r="3352" spans="6:14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</row>
    <row r="3353" spans="6:14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</row>
    <row r="3354" spans="6:14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</row>
    <row r="3355" spans="6:14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</row>
    <row r="3356" spans="6:14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</row>
    <row r="3357" spans="6:14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</row>
    <row r="3358" spans="6:14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</row>
    <row r="3359" spans="6:14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</row>
    <row r="3360" spans="6:14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</row>
    <row r="3361" spans="6:14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</row>
    <row r="3362" spans="6:14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</row>
    <row r="3363" spans="6:14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</row>
    <row r="3364" spans="6:14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</row>
    <row r="3365" spans="6:14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</row>
    <row r="3366" spans="6:14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</row>
    <row r="3367" spans="6:14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</row>
    <row r="3368" spans="6:14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</row>
    <row r="3369" spans="6:14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</row>
    <row r="3370" spans="6:14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</row>
    <row r="3371" spans="6:14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</row>
    <row r="3372" spans="6:14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</row>
    <row r="3373" spans="6:14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</row>
    <row r="3374" spans="6:14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</row>
    <row r="3375" spans="6:14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</row>
    <row r="3376" spans="6:14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</row>
    <row r="3377" spans="6:14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</row>
    <row r="3378" spans="6:14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</row>
    <row r="3379" spans="6:14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</row>
    <row r="3380" spans="6:14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</row>
    <row r="3381" spans="6:14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</row>
    <row r="3382" spans="6:14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</row>
    <row r="3383" spans="6:14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</row>
    <row r="3384" spans="6:14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</row>
    <row r="3385" spans="6:14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</row>
    <row r="3386" spans="6:14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</row>
    <row r="3387" spans="6:14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</row>
    <row r="3388" spans="6:14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</row>
    <row r="3389" spans="6:14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</row>
    <row r="3390" spans="6:14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</row>
    <row r="3391" spans="6:14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</row>
    <row r="3392" spans="6:14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</row>
    <row r="3393" spans="6:14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</row>
    <row r="3394" spans="6:14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</row>
    <row r="3395" spans="6:14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</row>
    <row r="3396" spans="6:14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</row>
    <row r="3397" spans="6:14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</row>
    <row r="3398" spans="6:14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</row>
    <row r="3399" spans="6:14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</row>
    <row r="3400" spans="6:14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</row>
    <row r="3401" spans="6:14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</row>
    <row r="3402" spans="6:14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</row>
    <row r="3403" spans="6:14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</row>
    <row r="3404" spans="6:14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</row>
    <row r="3405" spans="6:14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</row>
    <row r="3406" spans="6:14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</row>
    <row r="3407" spans="6:14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</row>
    <row r="3408" spans="6:14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</row>
    <row r="3409" spans="6:14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</row>
    <row r="3410" spans="6:14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</row>
    <row r="3411" spans="6:14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</row>
    <row r="3412" spans="6:14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</row>
    <row r="3413" spans="6:14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</row>
    <row r="3414" spans="6:14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</row>
    <row r="3415" spans="6:14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</row>
    <row r="3416" spans="6:14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</row>
    <row r="3417" spans="6:14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</row>
    <row r="3418" spans="6:14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</row>
    <row r="3419" spans="6:14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</row>
    <row r="3420" spans="6:14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</row>
    <row r="3421" spans="6:14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</row>
    <row r="3422" spans="6:14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</row>
    <row r="3423" spans="6:14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</row>
    <row r="3424" spans="6:14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</row>
    <row r="3425" spans="6:14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</row>
    <row r="3426" spans="6:14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</row>
    <row r="3427" spans="6:14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</row>
    <row r="3428" spans="6:14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</row>
    <row r="3429" spans="6:14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</row>
    <row r="3430" spans="6:14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</row>
    <row r="3431" spans="6:14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</row>
    <row r="3432" spans="6:14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</row>
    <row r="3433" spans="6:14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</row>
    <row r="3434" spans="6:14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</row>
    <row r="3435" spans="6:14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</row>
    <row r="3436" spans="6:14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</row>
    <row r="3437" spans="6:14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</row>
    <row r="3438" spans="6:14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</row>
    <row r="3439" spans="6:14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</row>
    <row r="3440" spans="6:14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</row>
    <row r="3441" spans="6:14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</row>
    <row r="3442" spans="6:14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</row>
    <row r="3443" spans="6:14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</row>
    <row r="3444" spans="6:14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</row>
    <row r="3445" spans="6:14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</row>
    <row r="3446" spans="6:14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</row>
    <row r="3447" spans="6:14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</row>
    <row r="3448" spans="6:14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</row>
    <row r="3449" spans="6:14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</row>
    <row r="3450" spans="6:14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</row>
    <row r="3451" spans="6:14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</row>
    <row r="3452" spans="6:14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</row>
    <row r="3453" spans="6:14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</row>
    <row r="3454" spans="6:14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</row>
    <row r="3455" spans="6:14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</row>
    <row r="3456" spans="6:14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</row>
    <row r="3457" spans="6:14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</row>
    <row r="3458" spans="6:14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</row>
    <row r="3459" spans="6:14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</row>
    <row r="3460" spans="6:14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</row>
    <row r="3461" spans="6:14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</row>
    <row r="3462" spans="6:14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</row>
    <row r="3463" spans="6:14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</row>
    <row r="3464" spans="6:14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</row>
    <row r="3465" spans="6:14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</row>
    <row r="3466" spans="6:14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</row>
    <row r="3467" spans="6:14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</row>
    <row r="3468" spans="6:14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</row>
    <row r="3469" spans="6:14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</row>
    <row r="3470" spans="6:14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</row>
    <row r="3471" spans="6:14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</row>
    <row r="3472" spans="6:14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</row>
    <row r="3473" spans="6:14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</row>
    <row r="3474" spans="6:14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</row>
    <row r="3475" spans="6:14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</row>
    <row r="3476" spans="6:14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</row>
    <row r="3477" spans="6:14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</row>
    <row r="3478" spans="6:14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</row>
    <row r="3479" spans="6:14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</row>
    <row r="3480" spans="6:14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</row>
    <row r="3481" spans="6:14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</row>
    <row r="3482" spans="6:14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</row>
    <row r="3483" spans="6:14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</row>
    <row r="3484" spans="6:14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</row>
    <row r="3485" spans="6:14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</row>
    <row r="3486" spans="6:14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</row>
    <row r="3487" spans="6:14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</row>
    <row r="3488" spans="6:14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</row>
    <row r="3489" spans="6:14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</row>
    <row r="3490" spans="6:14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</row>
    <row r="3491" spans="6:14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</row>
    <row r="3492" spans="6:14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</row>
    <row r="3493" spans="6:14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</row>
    <row r="3494" spans="6:14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</row>
    <row r="3495" spans="6:14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</row>
    <row r="3496" spans="6:14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</row>
    <row r="3497" spans="6:14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</row>
    <row r="3498" spans="6:14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</row>
    <row r="3499" spans="6:14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</row>
    <row r="3500" spans="6:14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</row>
    <row r="3501" spans="6:14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</row>
    <row r="3502" spans="6:14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</row>
    <row r="3503" spans="6:14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</row>
    <row r="3504" spans="6:14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</row>
    <row r="3505" spans="6:14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</row>
    <row r="3506" spans="6:14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</row>
    <row r="3507" spans="6:14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</row>
    <row r="3508" spans="6:14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</row>
    <row r="3509" spans="6:14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</row>
    <row r="3510" spans="6:14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</row>
    <row r="3511" spans="6:14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</row>
    <row r="3512" spans="6:14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</row>
    <row r="3513" spans="6:14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</row>
    <row r="3514" spans="6:14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</row>
    <row r="3515" spans="6:14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</row>
    <row r="3516" spans="6:14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</row>
    <row r="3517" spans="6:14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</row>
    <row r="3518" spans="6:14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</row>
    <row r="3519" spans="6:14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</row>
    <row r="3520" spans="6:14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</row>
    <row r="3521" spans="6:14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</row>
    <row r="3522" spans="6:14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</row>
    <row r="3523" spans="6:14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</row>
    <row r="3524" spans="6:14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</row>
    <row r="3525" spans="6:14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</row>
    <row r="3526" spans="6:14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</row>
    <row r="3527" spans="6:14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</row>
    <row r="3528" spans="6:14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</row>
    <row r="3529" spans="6:14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</row>
    <row r="3530" spans="6:14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</row>
    <row r="3531" spans="6:14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</row>
    <row r="3532" spans="6:14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</row>
    <row r="3533" spans="6:14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</row>
    <row r="3534" spans="6:14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</row>
    <row r="3535" spans="6:14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</row>
    <row r="3536" spans="6:14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</row>
    <row r="3537" spans="6:14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</row>
    <row r="3538" spans="6:14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</row>
    <row r="3539" spans="6:14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</row>
    <row r="3540" spans="6:14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</row>
    <row r="3541" spans="6:14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</row>
    <row r="3542" spans="6:14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</row>
    <row r="3543" spans="6:14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</row>
    <row r="3544" spans="6:14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</row>
    <row r="3545" spans="6:14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</row>
    <row r="3546" spans="6:14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</row>
    <row r="3547" spans="6:14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</row>
    <row r="3548" spans="6:14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</row>
    <row r="3549" spans="6:14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</row>
    <row r="3550" spans="6:14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</row>
    <row r="3551" spans="6:14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</row>
    <row r="3552" spans="6:14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</row>
    <row r="3553" spans="6:14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</row>
    <row r="3554" spans="6:14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</row>
    <row r="3555" spans="6:14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</row>
    <row r="3556" spans="6:14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</row>
    <row r="3557" spans="6:14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</row>
    <row r="3558" spans="6:14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</row>
    <row r="3559" spans="6:14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</row>
    <row r="3560" spans="6:14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</row>
    <row r="3561" spans="6:14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</row>
    <row r="3562" spans="6:14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</row>
    <row r="3563" spans="6:14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</row>
    <row r="3564" spans="6:14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</row>
    <row r="3565" spans="6:14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</row>
    <row r="3566" spans="6:14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</row>
    <row r="3567" spans="6:14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</row>
    <row r="3568" spans="6:14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</row>
    <row r="3569" spans="6:14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</row>
    <row r="3570" spans="6:14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</row>
    <row r="3571" spans="6:14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</row>
    <row r="3572" spans="6:14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</row>
    <row r="3573" spans="6:14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</row>
    <row r="3574" spans="6:14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</row>
    <row r="3575" spans="6:14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</row>
    <row r="3576" spans="6:14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</row>
    <row r="3577" spans="6:14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</row>
    <row r="3578" spans="6:14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</row>
    <row r="3579" spans="6:14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</row>
    <row r="3580" spans="6:14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</row>
    <row r="3581" spans="6:14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</row>
    <row r="3582" spans="6:14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</row>
    <row r="3583" spans="6:14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</row>
    <row r="3584" spans="6:14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</row>
    <row r="3585" spans="6:14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</row>
    <row r="3586" spans="6:14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</row>
    <row r="3587" spans="6:14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</row>
    <row r="3588" spans="6:14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</row>
    <row r="3589" spans="6:14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</row>
    <row r="3590" spans="6:14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</row>
    <row r="3591" spans="6:14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</row>
    <row r="3592" spans="6:14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</row>
    <row r="3593" spans="6:14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</row>
    <row r="3594" spans="6:14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</row>
    <row r="3595" spans="6:14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</row>
    <row r="3596" spans="6:14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</row>
    <row r="3597" spans="6:14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</row>
    <row r="3598" spans="6:14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</row>
    <row r="3599" spans="6:14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</row>
    <row r="3600" spans="6:14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</row>
    <row r="3601" spans="6:14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</row>
    <row r="3602" spans="6:14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</row>
    <row r="3603" spans="6:14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</row>
    <row r="3604" spans="6:14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</row>
    <row r="3605" spans="6:14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</row>
    <row r="3606" spans="6:14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</row>
    <row r="3607" spans="6:14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</row>
    <row r="3608" spans="6:14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</row>
    <row r="3609" spans="6:14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</row>
    <row r="3610" spans="6:14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</row>
    <row r="3611" spans="6:14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</row>
    <row r="3612" spans="6:14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</row>
    <row r="3613" spans="6:14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</row>
    <row r="3614" spans="6:14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</row>
    <row r="3615" spans="6:14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</row>
    <row r="3616" spans="6:14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</row>
    <row r="3617" spans="6:14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</row>
    <row r="3618" spans="6:14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</row>
    <row r="3619" spans="6:14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</row>
    <row r="3620" spans="6:14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</row>
    <row r="3621" spans="6:14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</row>
    <row r="3622" spans="6:14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</row>
    <row r="3623" spans="6:14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</row>
    <row r="3624" spans="6:14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</row>
    <row r="3625" spans="6:14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</row>
    <row r="3626" spans="6:14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</row>
    <row r="3627" spans="6:14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</row>
    <row r="3628" spans="6:14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</row>
    <row r="3629" spans="6:14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</row>
    <row r="3630" spans="6:14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</row>
    <row r="3631" spans="6:14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</row>
    <row r="3632" spans="6:14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</row>
    <row r="3633" spans="6:14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</row>
    <row r="3634" spans="6:14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</row>
    <row r="3635" spans="6:14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</row>
    <row r="3636" spans="6:14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</row>
    <row r="3637" spans="6:14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</row>
    <row r="3638" spans="6:14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</row>
    <row r="3639" spans="6:14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</row>
    <row r="3640" spans="6:14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</row>
    <row r="3641" spans="6:14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</row>
    <row r="3642" spans="6:14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</row>
    <row r="3643" spans="6:14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</row>
    <row r="3644" spans="6:14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</row>
    <row r="3645" spans="6:14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</row>
    <row r="3646" spans="6:14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</row>
    <row r="3647" spans="6:14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</row>
    <row r="3648" spans="6:14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</row>
    <row r="3649" spans="6:14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</row>
    <row r="3650" spans="6:14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</row>
    <row r="3651" spans="6:14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</row>
    <row r="3652" spans="6:14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</row>
    <row r="3653" spans="6:14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</row>
    <row r="3654" spans="6:14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</row>
    <row r="3655" spans="6:14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</row>
    <row r="3656" spans="6:14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</row>
    <row r="3657" spans="6:14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</row>
    <row r="3658" spans="6:14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</row>
    <row r="3659" spans="6:14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</row>
    <row r="3660" spans="6:14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</row>
    <row r="3661" spans="6:14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</row>
    <row r="3662" spans="6:14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</row>
    <row r="3663" spans="6:14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</row>
    <row r="3664" spans="6:14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</row>
    <row r="3665" spans="6:14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</row>
    <row r="3666" spans="6:14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</row>
    <row r="3667" spans="6:14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</row>
    <row r="3668" spans="6:14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</row>
    <row r="3669" spans="6:14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</row>
    <row r="3670" spans="6:14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</row>
    <row r="3671" spans="6:14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</row>
    <row r="3672" spans="6:14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</row>
    <row r="3673" spans="6:14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</row>
    <row r="3674" spans="6:14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</row>
    <row r="3675" spans="6:14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</row>
    <row r="3676" spans="6:14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</row>
    <row r="3677" spans="6:14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</row>
    <row r="3678" spans="6:14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</row>
    <row r="3679" spans="6:14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</row>
    <row r="3680" spans="6:14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</row>
    <row r="3681" spans="6:14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</row>
    <row r="3682" spans="6:14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</row>
    <row r="3683" spans="6:14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</row>
    <row r="3684" spans="6:14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</row>
    <row r="3685" spans="6:14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</row>
    <row r="3686" spans="6:14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</row>
    <row r="3687" spans="6:14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</row>
    <row r="3688" spans="6:14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</row>
    <row r="3689" spans="6:14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</row>
    <row r="3690" spans="6:14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</row>
    <row r="3691" spans="6:14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</row>
    <row r="3692" spans="6:14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</row>
    <row r="3693" spans="6:14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</row>
    <row r="3694" spans="6:14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</row>
    <row r="3695" spans="6:14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</row>
    <row r="3696" spans="6:14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</row>
    <row r="3697" spans="6:14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</row>
    <row r="3698" spans="6:14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</row>
    <row r="3699" spans="6:14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</row>
    <row r="3700" spans="6:14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</row>
    <row r="3701" spans="6:14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</row>
    <row r="3702" spans="6:14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</row>
    <row r="3703" spans="6:14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</row>
    <row r="3704" spans="6:14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</row>
    <row r="3705" spans="6:14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</row>
    <row r="3706" spans="6:14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</row>
    <row r="3707" spans="6:14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</row>
    <row r="3708" spans="6:14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</row>
    <row r="3709" spans="6:14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</row>
    <row r="3710" spans="6:14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</row>
    <row r="3711" spans="6:14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</row>
    <row r="3712" spans="6:14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</row>
    <row r="3713" spans="6:14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</row>
    <row r="3714" spans="6:14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</row>
    <row r="3715" spans="6:14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</row>
    <row r="3716" spans="6:14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</row>
    <row r="3717" spans="6:14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</row>
    <row r="3718" spans="6:14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</row>
    <row r="3719" spans="6:14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</row>
    <row r="3720" spans="6:14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</row>
    <row r="3721" spans="6:14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</row>
    <row r="3722" spans="6:14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</row>
    <row r="3723" spans="6:14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</row>
    <row r="3724" spans="6:14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</row>
    <row r="3725" spans="6:14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</row>
    <row r="3726" spans="6:14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</row>
    <row r="3727" spans="6:14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</row>
    <row r="3728" spans="6:14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</row>
    <row r="3729" spans="6:14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</row>
    <row r="3730" spans="6:14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</row>
    <row r="3731" spans="6:14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</row>
    <row r="3732" spans="6:14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</row>
    <row r="3733" spans="6:14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</row>
    <row r="3734" spans="6:14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</row>
    <row r="3735" spans="6:14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</row>
    <row r="3736" spans="6:14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</row>
    <row r="3737" spans="6:14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</row>
    <row r="3738" spans="6:14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</row>
    <row r="3739" spans="6:14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</row>
    <row r="3740" spans="6:14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</row>
    <row r="3741" spans="6:14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</row>
    <row r="3742" spans="6:14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</row>
    <row r="3743" spans="6:14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</row>
    <row r="3744" spans="6:14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</row>
    <row r="3745" spans="6:14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</row>
    <row r="3746" spans="6:14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</row>
    <row r="3747" spans="6:14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</row>
    <row r="3748" spans="6:14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</row>
    <row r="3749" spans="6:14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</row>
    <row r="3750" spans="6:14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</row>
    <row r="3751" spans="6:14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</row>
    <row r="3752" spans="6:14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</row>
    <row r="3753" spans="6:14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</row>
    <row r="3754" spans="6:14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</row>
    <row r="3755" spans="6:14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</row>
    <row r="3756" spans="6:14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</row>
    <row r="3757" spans="6:14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</row>
    <row r="3758" spans="6:14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</row>
    <row r="3759" spans="6:14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</row>
    <row r="3760" spans="6:14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</row>
    <row r="3761" spans="6:14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</row>
    <row r="3762" spans="6:14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</row>
    <row r="3763" spans="6:14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</row>
    <row r="3764" spans="6:14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</row>
    <row r="3765" spans="6:14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</row>
    <row r="3766" spans="6:14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</row>
    <row r="3767" spans="6:14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</row>
    <row r="3768" spans="6:14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</row>
    <row r="3769" spans="6:14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</row>
    <row r="3770" spans="6:14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</row>
    <row r="3771" spans="6:14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</row>
    <row r="3772" spans="6:14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</row>
    <row r="3773" spans="6:14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</row>
    <row r="3774" spans="6:14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</row>
    <row r="3775" spans="6:14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</row>
    <row r="3776" spans="6:14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</row>
    <row r="3777" spans="6:14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</row>
    <row r="3778" spans="6:14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</row>
    <row r="3779" spans="6:14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</row>
    <row r="3780" spans="6:14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</row>
    <row r="3781" spans="6:14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</row>
    <row r="3782" spans="6:14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</row>
    <row r="3783" spans="6:14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</row>
    <row r="3784" spans="6:14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</row>
    <row r="3785" spans="6:14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</row>
    <row r="3786" spans="6:14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</row>
    <row r="3787" spans="6:14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</row>
    <row r="3788" spans="6:14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</row>
    <row r="3789" spans="6:14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</row>
    <row r="3790" spans="6:14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</row>
    <row r="3791" spans="6:14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</row>
    <row r="3792" spans="6:14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</row>
    <row r="3793" spans="6:14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</row>
    <row r="3794" spans="6:14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</row>
    <row r="3795" spans="6:14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</row>
    <row r="3796" spans="6:14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</row>
    <row r="3797" spans="6:14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</row>
    <row r="3798" spans="6:14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</row>
    <row r="3799" spans="6:14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</row>
    <row r="3800" spans="6:14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</row>
    <row r="3801" spans="6:14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</row>
    <row r="3802" spans="6:14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</row>
    <row r="3803" spans="6:14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</row>
    <row r="3804" spans="6:14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</row>
    <row r="3805" spans="6:14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</row>
    <row r="3806" spans="6:14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</row>
    <row r="3807" spans="6:14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</row>
    <row r="3808" spans="6:14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</row>
    <row r="3809" spans="6:14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</row>
    <row r="3810" spans="6:14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</row>
    <row r="3811" spans="6:14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</row>
    <row r="3812" spans="6:14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</row>
    <row r="3813" spans="6:14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</row>
    <row r="3814" spans="6:14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</row>
    <row r="3815" spans="6:14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</row>
    <row r="3816" spans="6:14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</row>
    <row r="3817" spans="6:14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</row>
    <row r="3818" spans="6:14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</row>
    <row r="3819" spans="6:14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</row>
    <row r="3820" spans="6:14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</row>
    <row r="3821" spans="6:14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</row>
    <row r="3822" spans="6:14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</row>
    <row r="3823" spans="6:14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</row>
    <row r="3824" spans="6:14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</row>
    <row r="3825" spans="6:14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</row>
    <row r="3826" spans="6:14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</row>
    <row r="3827" spans="6:14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</row>
    <row r="3828" spans="6:14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</row>
    <row r="3829" spans="6:14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</row>
    <row r="3830" spans="6:14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</row>
    <row r="3831" spans="6:14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</row>
    <row r="3832" spans="6:14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</row>
    <row r="3833" spans="6:14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</row>
    <row r="3834" spans="6:14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</row>
    <row r="3835" spans="6:14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</row>
    <row r="3836" spans="6:14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</row>
    <row r="3837" spans="6:14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</row>
    <row r="3838" spans="6:14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</row>
    <row r="3839" spans="6:14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</row>
    <row r="3840" spans="6:14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</row>
    <row r="3841" spans="6:14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</row>
    <row r="3842" spans="6:14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</row>
    <row r="3843" spans="6:14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</row>
    <row r="3844" spans="6:14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</row>
    <row r="3845" spans="6:14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</row>
    <row r="3846" spans="6:14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</row>
    <row r="3847" spans="6:14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</row>
    <row r="3848" spans="6:14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</row>
    <row r="3849" spans="6:14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</row>
    <row r="3850" spans="6:14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</row>
    <row r="3851" spans="6:14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</row>
    <row r="3852" spans="6:14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</row>
    <row r="3853" spans="6:14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</row>
    <row r="3854" spans="6:14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</row>
    <row r="3855" spans="6:14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</row>
    <row r="3856" spans="6:14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</row>
    <row r="3857" spans="6:14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</row>
    <row r="3858" spans="6:14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</row>
    <row r="3859" spans="6:14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</row>
    <row r="3860" spans="6:14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</row>
    <row r="3861" spans="6:14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</row>
    <row r="3862" spans="6:14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</row>
    <row r="3863" spans="6:14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</row>
    <row r="3864" spans="6:14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</row>
    <row r="3865" spans="6:14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</row>
    <row r="3866" spans="6:14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</row>
    <row r="3867" spans="6:14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</row>
    <row r="3868" spans="6:14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</row>
    <row r="3869" spans="6:14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</row>
    <row r="3870" spans="6:14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</row>
    <row r="3871" spans="6:14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</row>
    <row r="3872" spans="6:14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</row>
    <row r="3873" spans="6:14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</row>
    <row r="3874" spans="6:14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</row>
    <row r="3875" spans="6:14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</row>
    <row r="3876" spans="6:14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</row>
    <row r="3877" spans="6:14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</row>
    <row r="3878" spans="6:14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</row>
    <row r="3879" spans="6:14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</row>
    <row r="3880" spans="6:14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</row>
    <row r="3881" spans="6:14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</row>
    <row r="3882" spans="6:14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</row>
    <row r="3883" spans="6:14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</row>
    <row r="3884" spans="6:14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</row>
    <row r="3885" spans="6:14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</row>
    <row r="3886" spans="6:14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</row>
    <row r="3887" spans="6:14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</row>
    <row r="3888" spans="6:14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</row>
    <row r="3889" spans="6:14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</row>
    <row r="3890" spans="6:14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</row>
    <row r="3891" spans="6:14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</row>
    <row r="3892" spans="6:14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</row>
    <row r="3893" spans="6:14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</row>
    <row r="3894" spans="6:14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</row>
    <row r="3895" spans="6:14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</row>
    <row r="3896" spans="6:14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</row>
    <row r="3897" spans="6:14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</row>
    <row r="3898" spans="6:14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</row>
    <row r="3899" spans="6:14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</row>
    <row r="3900" spans="6:14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</row>
    <row r="3901" spans="6:14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</row>
    <row r="3902" spans="6:14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</row>
    <row r="3903" spans="6:14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</row>
    <row r="3904" spans="6:14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</row>
    <row r="3905" spans="6:14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</row>
    <row r="3906" spans="6:14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</row>
    <row r="3907" spans="6:14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</row>
    <row r="3908" spans="6:14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</row>
    <row r="3909" spans="6:14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</row>
    <row r="3910" spans="6:14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</row>
    <row r="3911" spans="6:14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</row>
    <row r="3912" spans="6:14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</row>
    <row r="3913" spans="6:14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</row>
    <row r="3914" spans="6:14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</row>
    <row r="3915" spans="6:14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</row>
    <row r="3916" spans="6:14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</row>
    <row r="3917" spans="6:14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</row>
    <row r="3918" spans="6:14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</row>
    <row r="3919" spans="6:14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</row>
    <row r="3920" spans="6:14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</row>
    <row r="3921" spans="6:14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</row>
    <row r="3922" spans="6:14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</row>
    <row r="3923" spans="6:14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</row>
    <row r="3924" spans="6:14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</row>
    <row r="3925" spans="6:14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</row>
    <row r="3926" spans="6:14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</row>
    <row r="3927" spans="6:14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</row>
    <row r="3928" spans="6:14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</row>
    <row r="3929" spans="6:14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</row>
    <row r="3930" spans="6:14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</row>
    <row r="3931" spans="6:14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</row>
    <row r="3932" spans="6:14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</row>
    <row r="3933" spans="6:14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</row>
    <row r="3934" spans="6:14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</row>
    <row r="3935" spans="6:14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</row>
    <row r="3936" spans="6:14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</row>
    <row r="3937" spans="6:14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</row>
    <row r="3938" spans="6:14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</row>
    <row r="3939" spans="6:14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</row>
    <row r="3940" spans="6:14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</row>
    <row r="3941" spans="6:14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</row>
    <row r="3942" spans="6:14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</row>
    <row r="3943" spans="6:14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</row>
    <row r="3944" spans="6:14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</row>
    <row r="3945" spans="6:14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</row>
    <row r="3946" spans="6:14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</row>
    <row r="3947" spans="6:14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</row>
    <row r="3948" spans="6:14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</row>
    <row r="3949" spans="6:14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</row>
    <row r="3950" spans="6:14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</row>
    <row r="3951" spans="6:14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</row>
    <row r="3952" spans="6:14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</row>
    <row r="3953" spans="6:14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</row>
    <row r="3954" spans="6:14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</row>
    <row r="3955" spans="6:14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</row>
    <row r="3956" spans="6:14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</row>
    <row r="3957" spans="6:14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</row>
    <row r="3958" spans="6:14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</row>
    <row r="3959" spans="6:14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</row>
    <row r="3960" spans="6:14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</row>
    <row r="3961" spans="6:14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</row>
    <row r="3962" spans="6:14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</row>
    <row r="3963" spans="6:14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</row>
    <row r="3964" spans="6:14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</row>
    <row r="3965" spans="6:14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</row>
    <row r="3966" spans="6:14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</row>
    <row r="3967" spans="6:14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</row>
    <row r="3968" spans="6:14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</row>
    <row r="3969" spans="6:14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</row>
    <row r="3970" spans="6:14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</row>
    <row r="3971" spans="6:14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</row>
    <row r="3972" spans="6:14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</row>
    <row r="3973" spans="6:14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</row>
    <row r="3974" spans="6:14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</row>
    <row r="3975" spans="6:14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</row>
    <row r="3976" spans="6:14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</row>
    <row r="3977" spans="6:14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</row>
    <row r="3978" spans="6:14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</row>
    <row r="3979" spans="6:14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</row>
    <row r="3980" spans="6:14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</row>
    <row r="3981" spans="6:14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</row>
    <row r="3982" spans="6:14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</row>
    <row r="3983" spans="6:14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</row>
    <row r="3984" spans="6:14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</row>
    <row r="3985" spans="6:14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</row>
    <row r="3986" spans="6:14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</row>
    <row r="3987" spans="6:14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</row>
    <row r="3988" spans="6:14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</row>
    <row r="3989" spans="6:14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</row>
    <row r="3990" spans="6:14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</row>
    <row r="3991" spans="6:14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</row>
    <row r="3992" spans="6:14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</row>
    <row r="3993" spans="6:14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</row>
    <row r="3994" spans="6:14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</row>
    <row r="3995" spans="6:14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</row>
    <row r="3996" spans="6:14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</row>
    <row r="3997" spans="6:14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</row>
    <row r="3998" spans="6:14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</row>
    <row r="3999" spans="6:14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</row>
    <row r="4000" spans="6:14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</row>
    <row r="4001" spans="6:14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</row>
    <row r="4002" spans="6:14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</row>
    <row r="4003" spans="6:14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</row>
    <row r="4004" spans="6:14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</row>
    <row r="4005" spans="6:14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</row>
    <row r="4006" spans="6:14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</row>
    <row r="4007" spans="6:14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</row>
    <row r="4008" spans="6:14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</row>
    <row r="4009" spans="6:14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</row>
    <row r="4010" spans="6:14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</row>
    <row r="4011" spans="6:14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</row>
    <row r="4012" spans="6:14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</row>
    <row r="4013" spans="6:14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</row>
    <row r="4014" spans="6:14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</row>
    <row r="4015" spans="6:14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</row>
    <row r="4016" spans="6:14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</row>
    <row r="4017" spans="6:14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</row>
    <row r="4018" spans="6:14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</row>
    <row r="4019" spans="6:14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</row>
    <row r="4020" spans="6:14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</row>
    <row r="4021" spans="6:14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</row>
    <row r="4022" spans="6:14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</row>
    <row r="4023" spans="6:14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</row>
    <row r="4024" spans="6:14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</row>
    <row r="4025" spans="6:14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</row>
    <row r="4026" spans="6:14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</row>
    <row r="4027" spans="6:14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</row>
    <row r="4028" spans="6:14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</row>
    <row r="4029" spans="6:14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</row>
    <row r="4030" spans="6:14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</row>
    <row r="4031" spans="6:14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</row>
    <row r="4032" spans="6:14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</row>
    <row r="4033" spans="6:14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</row>
    <row r="4034" spans="6:14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</row>
    <row r="4035" spans="6:14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</row>
    <row r="4036" spans="6:14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</row>
    <row r="4037" spans="6:14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</row>
    <row r="4038" spans="6:14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</row>
    <row r="4039" spans="6:14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</row>
    <row r="4040" spans="6:14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</row>
    <row r="4041" spans="6:14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</row>
    <row r="4042" spans="6:14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</row>
    <row r="4043" spans="6:14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</row>
    <row r="4044" spans="6:14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</row>
    <row r="4045" spans="6:14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</row>
    <row r="4046" spans="6:14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</row>
    <row r="4047" spans="6:14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</row>
    <row r="4048" spans="6:14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</row>
    <row r="4049" spans="6:14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</row>
    <row r="4050" spans="6:14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</row>
    <row r="4051" spans="6:14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</row>
    <row r="4052" spans="6:14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</row>
    <row r="4053" spans="6:14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</row>
    <row r="4054" spans="6:14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</row>
    <row r="4055" spans="6:14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</row>
    <row r="4056" spans="6:14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</row>
    <row r="4057" spans="6:14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</row>
    <row r="4058" spans="6:14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</row>
    <row r="4059" spans="6:14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</row>
    <row r="4060" spans="6:14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</row>
    <row r="4061" spans="6:14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</row>
    <row r="4062" spans="6:14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</row>
    <row r="4063" spans="6:14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</row>
    <row r="4064" spans="6:14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</row>
    <row r="4065" spans="6:14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</row>
    <row r="4066" spans="6:14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</row>
    <row r="4067" spans="6:14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</row>
    <row r="4068" spans="6:14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</row>
    <row r="4069" spans="6:14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</row>
    <row r="4070" spans="6:14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</row>
    <row r="4071" spans="6:14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</row>
    <row r="4072" spans="6:14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</row>
    <row r="4073" spans="6:14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</row>
    <row r="4074" spans="6:14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</row>
    <row r="4075" spans="6:14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</row>
    <row r="4076" spans="6:14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</row>
    <row r="4077" spans="6:14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</row>
    <row r="4078" spans="6:14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</row>
    <row r="4079" spans="6:14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</row>
    <row r="4080" spans="6:14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</row>
    <row r="4081" spans="6:14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</row>
    <row r="4082" spans="6:14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</row>
    <row r="4083" spans="6:14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</row>
    <row r="4084" spans="6:14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</row>
    <row r="4085" spans="6:14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</row>
    <row r="4086" spans="6:14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</row>
    <row r="4087" spans="6:14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</row>
    <row r="4088" spans="6:14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</row>
    <row r="4089" spans="6:14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</row>
    <row r="4090" spans="6:14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</row>
    <row r="4091" spans="6:14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</row>
    <row r="4092" spans="6:14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</row>
    <row r="4093" spans="6:14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</row>
    <row r="4094" spans="6:14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</row>
    <row r="4095" spans="6:14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</row>
    <row r="4096" spans="6:14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</row>
    <row r="4097" spans="6:14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</row>
    <row r="4098" spans="6:14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</row>
    <row r="4099" spans="6:14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</row>
    <row r="4100" spans="6:14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</row>
    <row r="4101" spans="6:14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</row>
    <row r="4102" spans="6:14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</row>
    <row r="4103" spans="6:14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</row>
    <row r="4104" spans="6:14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</row>
    <row r="4105" spans="6:14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</row>
    <row r="4106" spans="6:14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</row>
    <row r="4107" spans="6:14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</row>
    <row r="4108" spans="6:14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</row>
    <row r="4109" spans="6:14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</row>
    <row r="4110" spans="6:14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</row>
    <row r="4111" spans="6:14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</row>
    <row r="4112" spans="6:14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</row>
    <row r="4113" spans="6:14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</row>
    <row r="4114" spans="6:14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</row>
    <row r="4115" spans="6:14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</row>
    <row r="4116" spans="6:14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</row>
    <row r="4117" spans="6:14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</row>
    <row r="4118" spans="6:14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</row>
    <row r="4119" spans="6:14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</row>
    <row r="4120" spans="6:14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</row>
    <row r="4121" spans="6:14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</row>
    <row r="4122" spans="6:14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</row>
    <row r="4123" spans="6:14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</row>
    <row r="4124" spans="6:14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</row>
    <row r="4125" spans="6:14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</row>
    <row r="4126" spans="6:14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</row>
    <row r="4127" spans="6:14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</row>
    <row r="4128" spans="6:14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</row>
    <row r="4129" spans="6:14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</row>
    <row r="4130" spans="6:14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</row>
    <row r="4131" spans="6:14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</row>
    <row r="4132" spans="6:14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</row>
    <row r="4133" spans="6:14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</row>
    <row r="4134" spans="6:14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</row>
    <row r="4135" spans="6:14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</row>
    <row r="4136" spans="6:14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</row>
    <row r="4137" spans="6:14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</row>
    <row r="4138" spans="6:14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</row>
    <row r="4139" spans="6:14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</row>
    <row r="4140" spans="6:14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</row>
    <row r="4141" spans="6:14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</row>
    <row r="4142" spans="6:14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</row>
    <row r="4143" spans="6:14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</row>
    <row r="4144" spans="6:14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</row>
    <row r="4145" spans="6:14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</row>
    <row r="4146" spans="6:14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</row>
    <row r="4147" spans="6:14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</row>
    <row r="4148" spans="6:14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</row>
    <row r="4149" spans="6:14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</row>
    <row r="4150" spans="6:14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</row>
    <row r="4151" spans="6:14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</row>
    <row r="4152" spans="6:14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</row>
    <row r="4153" spans="6:14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</row>
    <row r="4154" spans="6:14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</row>
    <row r="4155" spans="6:14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</row>
    <row r="4156" spans="6:14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</row>
    <row r="4157" spans="6:14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</row>
    <row r="4158" spans="6:14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</row>
    <row r="4159" spans="6:14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</row>
    <row r="4160" spans="6:14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</row>
    <row r="4161" spans="6:14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</row>
    <row r="4162" spans="6:14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</row>
    <row r="4163" spans="6:14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</row>
    <row r="4164" spans="6:14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</row>
    <row r="4165" spans="6:14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</row>
    <row r="4166" spans="6:14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</row>
    <row r="4167" spans="6:14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</row>
    <row r="4168" spans="6:14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</row>
    <row r="4169" spans="6:14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</row>
    <row r="4170" spans="6:14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</row>
    <row r="4171" spans="6:14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</row>
    <row r="4172" spans="6:14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</row>
    <row r="4173" spans="6:14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</row>
    <row r="4174" spans="6:14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</row>
    <row r="4175" spans="6:14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</row>
    <row r="4176" spans="6:14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</row>
    <row r="4177" spans="6:14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</row>
    <row r="4178" spans="6:14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</row>
    <row r="4179" spans="6:14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</row>
    <row r="4180" spans="6:14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</row>
    <row r="4181" spans="6:14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</row>
    <row r="4182" spans="6:14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</row>
    <row r="4183" spans="6:14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</row>
    <row r="4184" spans="6:14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</row>
    <row r="4185" spans="6:14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</row>
    <row r="4186" spans="6:14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</row>
    <row r="4187" spans="6:14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</row>
    <row r="4188" spans="6:14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</row>
    <row r="4189" spans="6:14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</row>
    <row r="4190" spans="6:14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</row>
    <row r="4191" spans="6:14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</row>
    <row r="4192" spans="6:14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</row>
    <row r="4193" spans="6:14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</row>
    <row r="4194" spans="6:14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</row>
    <row r="4195" spans="6:14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</row>
    <row r="4196" spans="6:14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</row>
    <row r="4197" spans="6:14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</row>
    <row r="4198" spans="6:14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</row>
    <row r="4199" spans="6:14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</row>
    <row r="4200" spans="6:14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</row>
    <row r="4201" spans="6:14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</row>
    <row r="4202" spans="6:14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</row>
    <row r="4203" spans="6:14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</row>
    <row r="4204" spans="6:14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</row>
    <row r="4205" spans="6:14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</row>
    <row r="4206" spans="6:14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</row>
    <row r="4207" spans="6:14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</row>
    <row r="4208" spans="6:14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</row>
    <row r="4209" spans="6:14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</row>
    <row r="4210" spans="6:14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</row>
    <row r="4211" spans="6:14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</row>
    <row r="4212" spans="6:14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</row>
    <row r="4213" spans="6:14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</row>
    <row r="4214" spans="6:14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</row>
    <row r="4215" spans="6:14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</row>
    <row r="4216" spans="6:14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</row>
    <row r="4217" spans="6:14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</row>
    <row r="4218" spans="6:14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</row>
    <row r="4219" spans="6:14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</row>
    <row r="4220" spans="6:14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</row>
    <row r="4221" spans="6:14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</row>
    <row r="4222" spans="6:14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</row>
    <row r="4223" spans="6:14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</row>
    <row r="4224" spans="6:14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</row>
    <row r="4225" spans="6:14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</row>
    <row r="4226" spans="6:14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</row>
    <row r="4227" spans="6:14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</row>
    <row r="4228" spans="6:14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</row>
    <row r="4229" spans="6:14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</row>
    <row r="4230" spans="6:14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</row>
    <row r="4231" spans="6:14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</row>
    <row r="4232" spans="6:14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</row>
    <row r="4233" spans="6:14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</row>
    <row r="4234" spans="6:14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</row>
    <row r="4235" spans="6:14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</row>
    <row r="4236" spans="6:14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</row>
    <row r="4237" spans="6:14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</row>
    <row r="4238" spans="6:14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</row>
    <row r="4239" spans="6:14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</row>
    <row r="4240" spans="6:14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</row>
    <row r="4241" spans="6:14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</row>
    <row r="4242" spans="6:14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</row>
    <row r="4243" spans="6:14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</row>
    <row r="4244" spans="6:14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</row>
    <row r="4245" spans="6:14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</row>
    <row r="4246" spans="6:14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</row>
    <row r="4247" spans="6:14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</row>
    <row r="4248" spans="6:14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</row>
    <row r="4249" spans="6:14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</row>
    <row r="4250" spans="6:14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</row>
    <row r="4251" spans="6:14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</row>
    <row r="4252" spans="6:14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</row>
    <row r="4253" spans="6:14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</row>
    <row r="4254" spans="6:14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</row>
    <row r="4255" spans="6:14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</row>
    <row r="4256" spans="6:14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</row>
    <row r="4257" spans="6:14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</row>
    <row r="4258" spans="6:14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</row>
    <row r="4259" spans="6:14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</row>
    <row r="4260" spans="6:14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</row>
    <row r="4261" spans="6:14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</row>
    <row r="4262" spans="6:14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</row>
    <row r="4263" spans="6:14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</row>
    <row r="4264" spans="6:14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</row>
    <row r="4265" spans="6:14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</row>
    <row r="4266" spans="6:14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</row>
    <row r="4267" spans="6:14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</row>
    <row r="4268" spans="6:14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</row>
    <row r="4269" spans="6:14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</row>
    <row r="4270" spans="6:14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</row>
    <row r="4271" spans="6:14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</row>
    <row r="4272" spans="6:14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</row>
    <row r="4273" spans="6:14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</row>
    <row r="4274" spans="6:14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</row>
    <row r="4275" spans="6:14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</row>
    <row r="4276" spans="6:14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</row>
    <row r="4277" spans="6:14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</row>
    <row r="4278" spans="6:14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</row>
    <row r="4279" spans="6:14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</row>
    <row r="4280" spans="6:14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</row>
    <row r="4281" spans="6:14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</row>
    <row r="4282" spans="6:14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</row>
    <row r="4283" spans="6:14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</row>
    <row r="4284" spans="6:14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</row>
    <row r="4285" spans="6:14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</row>
    <row r="4286" spans="6:14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</row>
    <row r="4287" spans="6:14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</row>
    <row r="4288" spans="6:14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</row>
    <row r="4289" spans="6:14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</row>
    <row r="4290" spans="6:14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</row>
    <row r="4291" spans="6:14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</row>
    <row r="4292" spans="6:14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</row>
    <row r="4293" spans="6:14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</row>
    <row r="4294" spans="6:14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</row>
    <row r="4295" spans="6:14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</row>
    <row r="4296" spans="6:14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</row>
    <row r="4297" spans="6:14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</row>
    <row r="4298" spans="6:14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</row>
    <row r="4299" spans="6:14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</row>
    <row r="4300" spans="6:14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</row>
    <row r="4301" spans="6:14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</row>
    <row r="4302" spans="6:14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</row>
    <row r="4303" spans="6:14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</row>
    <row r="4304" spans="6:14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</row>
    <row r="4305" spans="6:14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</row>
    <row r="4306" spans="6:14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</row>
    <row r="4307" spans="6:14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</row>
    <row r="4308" spans="6:14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</row>
    <row r="4309" spans="6:14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</row>
    <row r="4310" spans="6:14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</row>
    <row r="4311" spans="6:14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</row>
    <row r="4312" spans="6:14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</row>
    <row r="4313" spans="6:14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</row>
    <row r="4314" spans="6:14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</row>
    <row r="4315" spans="6:14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</row>
    <row r="4316" spans="6:14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</row>
    <row r="4317" spans="6:14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</row>
    <row r="4318" spans="6:14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</row>
    <row r="4319" spans="6:14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</row>
    <row r="4320" spans="6:14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</row>
    <row r="4321" spans="6:14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</row>
    <row r="4322" spans="6:14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</row>
    <row r="4323" spans="6:14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</row>
    <row r="4324" spans="6:14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</row>
    <row r="4325" spans="6:14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</row>
    <row r="4326" spans="6:14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</row>
    <row r="4327" spans="6:14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</row>
    <row r="4328" spans="6:14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</row>
    <row r="4329" spans="6:14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</row>
    <row r="4330" spans="6:14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</row>
    <row r="4331" spans="6:14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</row>
    <row r="4332" spans="6:14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</row>
    <row r="4333" spans="6:14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</row>
    <row r="4334" spans="6:14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</row>
    <row r="4335" spans="6:14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</row>
    <row r="4336" spans="6:14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</row>
    <row r="4337" spans="6:14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</row>
    <row r="4338" spans="6:14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</row>
    <row r="4339" spans="6:14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</row>
    <row r="4340" spans="6:14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</row>
    <row r="4341" spans="6:14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</row>
    <row r="4342" spans="6:14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</row>
    <row r="4343" spans="6:14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</row>
    <row r="4344" spans="6:14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</row>
    <row r="4345" spans="6:14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</row>
    <row r="4346" spans="6:14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</row>
    <row r="4347" spans="6:14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</row>
    <row r="4348" spans="6:14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</row>
    <row r="4349" spans="6:14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</row>
    <row r="4350" spans="6:14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</row>
    <row r="4351" spans="6:14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</row>
    <row r="4352" spans="6:14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</row>
    <row r="4353" spans="6:14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</row>
    <row r="4354" spans="6:14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</row>
    <row r="4355" spans="6:14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</row>
    <row r="4356" spans="6:14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</row>
    <row r="4357" spans="6:14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</row>
    <row r="4358" spans="6:14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</row>
    <row r="4359" spans="6:14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</row>
    <row r="4360" spans="6:14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</row>
    <row r="4361" spans="6:14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</row>
    <row r="4362" spans="6:14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</row>
    <row r="4363" spans="6:14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</row>
    <row r="4364" spans="6:14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</row>
    <row r="4365" spans="6:14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</row>
    <row r="4366" spans="6:14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</row>
    <row r="4367" spans="6:14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</row>
    <row r="4368" spans="6:14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</row>
    <row r="4369" spans="6:14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</row>
    <row r="4370" spans="6:14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</row>
    <row r="4371" spans="6:14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</row>
    <row r="4372" spans="6:14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</row>
    <row r="4373" spans="6:14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</row>
    <row r="4374" spans="6:14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</row>
    <row r="4375" spans="6:14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</row>
    <row r="4376" spans="6:14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</row>
    <row r="4377" spans="6:14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</row>
    <row r="4378" spans="6:14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</row>
    <row r="4379" spans="6:14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</row>
    <row r="4380" spans="6:14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</row>
    <row r="4381" spans="6:14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</row>
    <row r="4382" spans="6:14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</row>
    <row r="4383" spans="6:14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</row>
    <row r="4384" spans="6:14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</row>
    <row r="4385" spans="6:14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</row>
    <row r="4386" spans="6:14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</row>
    <row r="4387" spans="6:14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</row>
    <row r="4388" spans="6:14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</row>
    <row r="4389" spans="6:14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</row>
    <row r="4390" spans="6:14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</row>
    <row r="4391" spans="6:14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</row>
    <row r="4392" spans="6:14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</row>
    <row r="4393" spans="6:14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</row>
    <row r="4394" spans="6:14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</row>
    <row r="4395" spans="6:14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</row>
    <row r="4396" spans="6:14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</row>
    <row r="4397" spans="6:14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</row>
    <row r="4398" spans="6:14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</row>
    <row r="4399" spans="6:14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</row>
    <row r="4400" spans="6:14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</row>
    <row r="4401" spans="6:14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</row>
    <row r="4402" spans="6:14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</row>
    <row r="4403" spans="6:14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</row>
    <row r="4404" spans="6:14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</row>
    <row r="4405" spans="6:14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</row>
    <row r="4406" spans="6:14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</row>
    <row r="4407" spans="6:14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</row>
    <row r="4408" spans="6:14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</row>
    <row r="4409" spans="6:14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</row>
    <row r="4410" spans="6:14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</row>
    <row r="4411" spans="6:14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</row>
    <row r="4412" spans="6:14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</row>
    <row r="4413" spans="6:14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</row>
    <row r="4414" spans="6:14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</row>
    <row r="4415" spans="6:14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</row>
    <row r="4416" spans="6:14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</row>
    <row r="4417" spans="6:14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</row>
    <row r="4418" spans="6:14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</row>
    <row r="4419" spans="6:14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</row>
    <row r="4420" spans="6:14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</row>
    <row r="4421" spans="6:14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</row>
    <row r="4422" spans="6:14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</row>
    <row r="4423" spans="6:14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</row>
    <row r="4424" spans="6:14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</row>
    <row r="4425" spans="6:14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</row>
    <row r="4426" spans="6:14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</row>
    <row r="4427" spans="6:14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</row>
    <row r="4428" spans="6:14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</row>
    <row r="4429" spans="6:14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</row>
    <row r="4430" spans="6:14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</row>
    <row r="4431" spans="6:14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</row>
    <row r="4432" spans="6:14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</row>
    <row r="4433" spans="6:14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</row>
    <row r="4434" spans="6:14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</row>
    <row r="4435" spans="6:14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</row>
    <row r="4436" spans="6:14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</row>
    <row r="4437" spans="6:14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</row>
    <row r="4438" spans="6:14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</row>
    <row r="4439" spans="6:14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</row>
    <row r="4440" spans="6:14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</row>
    <row r="4441" spans="6:14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</row>
    <row r="4442" spans="6:14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</row>
    <row r="4443" spans="6:14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</row>
    <row r="4444" spans="6:14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</row>
    <row r="4445" spans="6:14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</row>
    <row r="4446" spans="6:14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</row>
    <row r="4447" spans="6:14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</row>
    <row r="4448" spans="6:14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</row>
    <row r="4449" spans="6:14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</row>
    <row r="4450" spans="6:14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</row>
    <row r="4451" spans="6:14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</row>
    <row r="4452" spans="6:14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</row>
    <row r="4453" spans="6:14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</row>
    <row r="4454" spans="6:14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</row>
    <row r="4455" spans="6:14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</row>
    <row r="4456" spans="6:14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</row>
    <row r="4457" spans="6:14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</row>
    <row r="4458" spans="6:14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</row>
    <row r="4459" spans="6:14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</row>
    <row r="4460" spans="6:14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</row>
    <row r="4461" spans="6:14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</row>
    <row r="4462" spans="6:14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</row>
    <row r="4463" spans="6:14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</row>
    <row r="4464" spans="6:14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</row>
    <row r="4465" spans="6:14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</row>
    <row r="4466" spans="6:14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</row>
    <row r="4467" spans="6:14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</row>
    <row r="4468" spans="6:14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</row>
    <row r="4469" spans="6:14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</row>
    <row r="4470" spans="6:14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</row>
    <row r="4471" spans="6:14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</row>
    <row r="4472" spans="6:14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</row>
    <row r="4473" spans="6:14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</row>
    <row r="4474" spans="6:14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</row>
    <row r="4475" spans="6:14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</row>
    <row r="4476" spans="6:14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</row>
    <row r="4477" spans="6:14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</row>
    <row r="4478" spans="6:14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</row>
    <row r="4479" spans="6:14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</row>
    <row r="4480" spans="6:14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</row>
    <row r="4481" spans="6:14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</row>
    <row r="4482" spans="6:14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</row>
    <row r="4483" spans="6:14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</row>
    <row r="4484" spans="6:14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</row>
    <row r="4485" spans="6:14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</row>
    <row r="4486" spans="6:14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</row>
    <row r="4487" spans="6:14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</row>
    <row r="4488" spans="6:14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</row>
    <row r="4489" spans="6:14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</row>
    <row r="4490" spans="6:14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</row>
    <row r="4491" spans="6:14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</row>
    <row r="4492" spans="6:14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</row>
    <row r="4493" spans="6:14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</row>
    <row r="4494" spans="6:14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</row>
    <row r="4495" spans="6:14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</row>
    <row r="4496" spans="6:14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</row>
    <row r="4497" spans="6:14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</row>
    <row r="4498" spans="6:14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</row>
    <row r="4499" spans="6:14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</row>
    <row r="4500" spans="6:14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</row>
    <row r="4501" spans="6:14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</row>
    <row r="4502" spans="6:14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</row>
    <row r="4503" spans="6:14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</row>
    <row r="4504" spans="6:14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</row>
    <row r="4505" spans="6:14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</row>
    <row r="4506" spans="6:14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</row>
    <row r="4507" spans="6:14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</row>
    <row r="4508" spans="6:14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</row>
    <row r="4509" spans="6:14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</row>
    <row r="4510" spans="6:14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</row>
    <row r="4511" spans="6:14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</row>
    <row r="4512" spans="6:14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</row>
    <row r="4513" spans="6:14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</row>
    <row r="4514" spans="6:14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</row>
    <row r="4515" spans="6:14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</row>
    <row r="4516" spans="6:14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</row>
    <row r="4517" spans="6:14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</row>
    <row r="4518" spans="6:14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</row>
    <row r="4519" spans="6:14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</row>
    <row r="4520" spans="6:14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</row>
    <row r="4521" spans="6:14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</row>
    <row r="4522" spans="6:14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</row>
    <row r="4523" spans="6:14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</row>
    <row r="4524" spans="6:14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</row>
    <row r="4525" spans="6:14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</row>
    <row r="4526" spans="6:14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</row>
    <row r="4527" spans="6:14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</row>
    <row r="4528" spans="6:14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</row>
    <row r="4529" spans="6:14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</row>
    <row r="4530" spans="6:14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</row>
    <row r="4531" spans="6:14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</row>
    <row r="4532" spans="6:14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</row>
    <row r="4533" spans="6:14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</row>
    <row r="4534" spans="6:14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</row>
    <row r="4535" spans="6:14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</row>
    <row r="4536" spans="6:14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</row>
    <row r="4537" spans="6:14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</row>
    <row r="4538" spans="6:14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</row>
    <row r="4539" spans="6:14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</row>
    <row r="4540" spans="6:14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</row>
    <row r="4541" spans="6:14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</row>
    <row r="4542" spans="6:14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</row>
    <row r="4543" spans="6:14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</row>
    <row r="4544" spans="6:14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</row>
    <row r="4545" spans="6:14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</row>
    <row r="4546" spans="6:14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</row>
    <row r="4547" spans="6:14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</row>
    <row r="4548" spans="6:14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</row>
    <row r="4549" spans="6:14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</row>
    <row r="4550" spans="6:14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</row>
    <row r="4551" spans="6:14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</row>
    <row r="4552" spans="6:14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</row>
    <row r="4553" spans="6:14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</row>
    <row r="4554" spans="6:14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</row>
    <row r="4555" spans="6:14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</row>
    <row r="4556" spans="6:14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</row>
    <row r="4557" spans="6:14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</row>
    <row r="4558" spans="6:14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</row>
    <row r="4559" spans="6:14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</row>
    <row r="4560" spans="6:14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</row>
    <row r="4561" spans="6:14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</row>
    <row r="4562" spans="6:14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</row>
    <row r="4563" spans="6:14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</row>
    <row r="4564" spans="6:14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</row>
    <row r="4565" spans="6:14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</row>
    <row r="4566" spans="6:14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</row>
    <row r="4567" spans="6:14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</row>
    <row r="4568" spans="6:14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</row>
    <row r="4569" spans="6:14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</row>
    <row r="4570" spans="6:14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</row>
    <row r="4571" spans="6:14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</row>
    <row r="4572" spans="6:14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</row>
    <row r="4573" spans="6:14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</row>
    <row r="4574" spans="6:14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</row>
    <row r="4575" spans="6:14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</row>
    <row r="4576" spans="6:14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</row>
    <row r="4577" spans="6:14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</row>
    <row r="4578" spans="6:14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</row>
    <row r="4579" spans="6:14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</row>
    <row r="4580" spans="6:14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</row>
    <row r="4581" spans="6:14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</row>
    <row r="4582" spans="6:14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</row>
    <row r="4583" spans="6:14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</row>
    <row r="4584" spans="6:14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</row>
    <row r="4585" spans="6:14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</row>
    <row r="4586" spans="6:14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</row>
    <row r="4587" spans="6:14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</row>
    <row r="4588" spans="6:14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</row>
    <row r="4589" spans="6:14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</row>
    <row r="4590" spans="6:14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</row>
    <row r="4591" spans="6:14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</row>
    <row r="4592" spans="6:14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</row>
    <row r="4593" spans="6:14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</row>
    <row r="4594" spans="6:14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</row>
    <row r="4595" spans="6:14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</row>
    <row r="4596" spans="6:14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</row>
    <row r="4597" spans="6:14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</row>
    <row r="4598" spans="6:14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</row>
    <row r="4599" spans="6:14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</row>
    <row r="4600" spans="6:14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</row>
    <row r="4601" spans="6:14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</row>
    <row r="4602" spans="6:14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</row>
    <row r="4603" spans="6:14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</row>
    <row r="4604" spans="6:14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</row>
    <row r="4605" spans="6:14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</row>
    <row r="4606" spans="6:14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</row>
    <row r="4607" spans="6:14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</row>
    <row r="4608" spans="6:14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</row>
    <row r="4609" spans="6:14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</row>
    <row r="4610" spans="6:14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</row>
    <row r="4611" spans="6:14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</row>
    <row r="4612" spans="6:14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</row>
    <row r="4613" spans="6:14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</row>
    <row r="4614" spans="6:14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</row>
    <row r="4615" spans="6:14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</row>
    <row r="4616" spans="6:14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</row>
    <row r="4617" spans="6:14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</row>
    <row r="4618" spans="6:14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</row>
    <row r="4619" spans="6:14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</row>
    <row r="4620" spans="6:14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</row>
    <row r="4621" spans="6:14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</row>
    <row r="4622" spans="6:14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</row>
    <row r="4623" spans="6:14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</row>
    <row r="4624" spans="6:14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</row>
    <row r="4625" spans="6:14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</row>
    <row r="4626" spans="6:14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</row>
    <row r="4627" spans="6:14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</row>
    <row r="4628" spans="6:14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</row>
    <row r="4629" spans="6:14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</row>
    <row r="4630" spans="6:14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</row>
    <row r="4631" spans="6:14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</row>
    <row r="4632" spans="6:14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</row>
    <row r="4633" spans="6:14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</row>
    <row r="4634" spans="6:14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</row>
    <row r="4635" spans="6:14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</row>
    <row r="4636" spans="6:14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</row>
    <row r="4637" spans="6:14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</row>
    <row r="4638" spans="6:14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</row>
    <row r="4639" spans="6:14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</row>
    <row r="4640" spans="6:14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</row>
    <row r="4641" spans="6:14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</row>
    <row r="4642" spans="6:14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</row>
    <row r="4643" spans="6:14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</row>
    <row r="4644" spans="6:14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</row>
    <row r="4645" spans="6:14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</row>
    <row r="4646" spans="6:14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</row>
    <row r="4647" spans="6:14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</row>
    <row r="4648" spans="6:14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</row>
    <row r="4649" spans="6:14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</row>
    <row r="4650" spans="6:14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</row>
    <row r="4651" spans="6:14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</row>
    <row r="4652" spans="6:14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</row>
    <row r="4653" spans="6:14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</row>
    <row r="4654" spans="6:14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</row>
    <row r="4655" spans="6:14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</row>
    <row r="4656" spans="6:14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</row>
    <row r="4657" spans="6:14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</row>
    <row r="4658" spans="6:14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</row>
    <row r="4659" spans="6:14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</row>
    <row r="4660" spans="6:14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</row>
    <row r="4661" spans="6:14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</row>
    <row r="4662" spans="6:14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</row>
    <row r="4663" spans="6:14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</row>
    <row r="4664" spans="6:14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</row>
    <row r="4665" spans="6:14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</row>
    <row r="4666" spans="6:14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</row>
    <row r="4667" spans="6:14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</row>
    <row r="4668" spans="6:14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</row>
    <row r="4669" spans="6:14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</row>
    <row r="4670" spans="6:14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</row>
    <row r="4671" spans="6:14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</row>
    <row r="4672" spans="6:14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</row>
    <row r="4673" spans="6:14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</row>
    <row r="4674" spans="6:14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</row>
    <row r="4675" spans="6:14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</row>
    <row r="4676" spans="6:14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</row>
    <row r="4677" spans="6:14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</row>
    <row r="4678" spans="6:14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</row>
    <row r="4679" spans="6:14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</row>
    <row r="4680" spans="6:14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</row>
    <row r="4681" spans="6:14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</row>
    <row r="4682" spans="6:14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</row>
    <row r="4683" spans="6:14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</row>
    <row r="4684" spans="6:14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</row>
    <row r="4685" spans="6:14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</row>
    <row r="4686" spans="6:14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</row>
    <row r="4687" spans="6:14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</row>
    <row r="4688" spans="6:14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</row>
    <row r="4689" spans="6:14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</row>
    <row r="4690" spans="6:14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</row>
    <row r="4691" spans="6:14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</row>
    <row r="4692" spans="6:14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</row>
    <row r="4693" spans="6:14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</row>
    <row r="4694" spans="6:14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</row>
    <row r="4695" spans="6:14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</row>
    <row r="4696" spans="6:14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</row>
    <row r="4697" spans="6:14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</row>
    <row r="4698" spans="6:14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</row>
    <row r="4699" spans="6:14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</row>
    <row r="4700" spans="6:14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</row>
    <row r="4701" spans="6:14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</row>
    <row r="4702" spans="6:14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</row>
    <row r="4703" spans="6:14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</row>
    <row r="4704" spans="6:14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</row>
    <row r="4705" spans="6:14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</row>
    <row r="4706" spans="6:14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</row>
    <row r="4707" spans="6:14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</row>
    <row r="4708" spans="6:14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</row>
    <row r="4709" spans="6:14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</row>
    <row r="4710" spans="6:14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</row>
    <row r="4711" spans="6:14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</row>
    <row r="4712" spans="6:14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</row>
    <row r="4713" spans="6:14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</row>
    <row r="4714" spans="6:14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</row>
    <row r="4715" spans="6:14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</row>
    <row r="4716" spans="6:14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</row>
    <row r="4717" spans="6:14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</row>
    <row r="4718" spans="6:14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</row>
    <row r="4719" spans="6:14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</row>
    <row r="4720" spans="6:14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</row>
    <row r="4721" spans="6:14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</row>
    <row r="4722" spans="6:14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</row>
    <row r="4723" spans="6:14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</row>
    <row r="4724" spans="6:14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</row>
    <row r="4725" spans="6:14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</row>
    <row r="4726" spans="6:14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</row>
    <row r="4727" spans="6:14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</row>
    <row r="4728" spans="6:14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</row>
    <row r="4729" spans="6:14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</row>
    <row r="4730" spans="6:14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</row>
    <row r="4731" spans="6:14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</row>
    <row r="4732" spans="6:14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</row>
    <row r="4733" spans="6:14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</row>
    <row r="4734" spans="6:14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</row>
    <row r="4735" spans="6:14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</row>
    <row r="4736" spans="6:14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</row>
    <row r="4737" spans="6:14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</row>
    <row r="4738" spans="6:14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</row>
    <row r="4739" spans="6:14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</row>
    <row r="4740" spans="6:14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</row>
    <row r="4741" spans="6:14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</row>
    <row r="4742" spans="6:14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</row>
    <row r="4743" spans="6:14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</row>
    <row r="4744" spans="6:14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</row>
    <row r="4745" spans="6:14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</row>
    <row r="4746" spans="6:14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</row>
    <row r="4747" spans="6:14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</row>
    <row r="4748" spans="6:14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</row>
    <row r="4749" spans="6:14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</row>
    <row r="4750" spans="6:14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</row>
    <row r="4751" spans="6:14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</row>
    <row r="4752" spans="6:14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</row>
    <row r="4753" spans="6:14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</row>
    <row r="4754" spans="6:14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</row>
    <row r="4755" spans="6:14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</row>
    <row r="4756" spans="6:14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</row>
    <row r="4757" spans="6:14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</row>
    <row r="4758" spans="6:14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</row>
    <row r="4759" spans="6:14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</row>
    <row r="4760" spans="6:14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</row>
    <row r="4761" spans="6:14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</row>
    <row r="4762" spans="6:14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</row>
    <row r="4763" spans="6:14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</row>
    <row r="4764" spans="6:14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</row>
    <row r="4765" spans="6:14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</row>
    <row r="4766" spans="6:14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</row>
    <row r="4767" spans="6:14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</row>
    <row r="4768" spans="6:14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</row>
    <row r="4769" spans="6:14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</row>
    <row r="4770" spans="6:14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</row>
    <row r="4771" spans="6:14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</row>
    <row r="4772" spans="6:14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</row>
    <row r="4773" spans="6:14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</row>
    <row r="4774" spans="6:14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</row>
    <row r="4775" spans="6:14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</row>
    <row r="4776" spans="6:14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</row>
    <row r="4777" spans="6:14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</row>
    <row r="4778" spans="6:14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</row>
    <row r="4779" spans="6:14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</row>
    <row r="4780" spans="6:14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</row>
    <row r="4781" spans="6:14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</row>
    <row r="4782" spans="6:14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</row>
    <row r="4783" spans="6:14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</row>
    <row r="4784" spans="6:14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</row>
    <row r="4785" spans="6:14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</row>
    <row r="4786" spans="6:14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</row>
    <row r="4787" spans="6:14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</row>
    <row r="4788" spans="6:14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</row>
    <row r="4789" spans="6:14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</row>
    <row r="4790" spans="6:14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</row>
    <row r="4791" spans="6:14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</row>
    <row r="4792" spans="6:14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</row>
    <row r="4793" spans="6:14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</row>
    <row r="4794" spans="6:14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</row>
    <row r="4795" spans="6:14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</row>
    <row r="4796" spans="6:14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</row>
    <row r="4797" spans="6:14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</row>
    <row r="4798" spans="6:14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</row>
    <row r="4799" spans="6:14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</row>
    <row r="4800" spans="6:14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</row>
    <row r="4801" spans="6:14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</row>
    <row r="4802" spans="6:14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</row>
    <row r="4803" spans="6:14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</row>
    <row r="4804" spans="6:14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</row>
    <row r="4805" spans="6:14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</row>
    <row r="4806" spans="6:14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</row>
    <row r="4807" spans="6:14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</row>
    <row r="4808" spans="6:14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</row>
    <row r="4809" spans="6:14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</row>
    <row r="4810" spans="6:14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</row>
    <row r="4811" spans="6:14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</row>
    <row r="4812" spans="6:14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</row>
    <row r="4813" spans="6:14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</row>
    <row r="4814" spans="6:14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</row>
    <row r="4815" spans="6:14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</row>
    <row r="4816" spans="6:14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</row>
    <row r="4817" spans="6:14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</row>
    <row r="4818" spans="6:14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</row>
    <row r="4819" spans="6:14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</row>
    <row r="4820" spans="6:14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</row>
    <row r="4821" spans="6:14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</row>
    <row r="4822" spans="6:14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</row>
    <row r="4823" spans="6:14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</row>
    <row r="4824" spans="6:14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</row>
    <row r="4825" spans="6:14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</row>
    <row r="4826" spans="6:14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</row>
    <row r="4827" spans="6:14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</row>
    <row r="4828" spans="6:14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</row>
    <row r="4829" spans="6:14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</row>
    <row r="4830" spans="6:14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</row>
    <row r="4831" spans="6:14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</row>
    <row r="4832" spans="6:14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</row>
    <row r="4833" spans="6:14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</row>
    <row r="4834" spans="6:14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</row>
    <row r="4835" spans="6:14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</row>
    <row r="4836" spans="6:14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</row>
    <row r="4837" spans="6:14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</row>
    <row r="4838" spans="6:14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</row>
    <row r="4839" spans="6:14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</row>
    <row r="4840" spans="6:14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</row>
    <row r="4841" spans="6:14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</row>
    <row r="4842" spans="6:14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</row>
    <row r="4843" spans="6:14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</row>
    <row r="4844" spans="6:14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</row>
    <row r="4845" spans="6:14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</row>
    <row r="4846" spans="6:14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</row>
    <row r="4847" spans="6:14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</row>
    <row r="4848" spans="6:14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</row>
    <row r="4849" spans="6:14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</row>
    <row r="4850" spans="6:14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</row>
    <row r="4851" spans="6:14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</row>
    <row r="4852" spans="6:14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</row>
    <row r="4853" spans="6:14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</row>
    <row r="4854" spans="6:14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</row>
    <row r="4855" spans="6:14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</row>
    <row r="4856" spans="6:14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</row>
    <row r="4857" spans="6:14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</row>
    <row r="4858" spans="6:14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</row>
    <row r="4859" spans="6:14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</row>
    <row r="4860" spans="6:14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</row>
    <row r="4861" spans="6:14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</row>
    <row r="4862" spans="6:14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</row>
    <row r="4863" spans="6:14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</row>
    <row r="4864" spans="6:14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</row>
    <row r="4865" spans="6:14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</row>
    <row r="4866" spans="6:14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</row>
    <row r="4867" spans="6:14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</row>
    <row r="4868" spans="6:14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</row>
    <row r="4869" spans="6:14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</row>
    <row r="4870" spans="6:14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</row>
    <row r="4871" spans="6:14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</row>
    <row r="4872" spans="6:14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</row>
    <row r="4873" spans="6:14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</row>
    <row r="4874" spans="6:14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</row>
    <row r="4875" spans="6:14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</row>
    <row r="4876" spans="6:14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</row>
    <row r="4877" spans="6:14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</row>
    <row r="4878" spans="6:14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</row>
    <row r="4879" spans="6:14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</row>
    <row r="4880" spans="6:14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</row>
    <row r="4881" spans="6:14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</row>
    <row r="4882" spans="6:14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</row>
    <row r="4883" spans="6:14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</row>
    <row r="4884" spans="6:14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</row>
    <row r="4885" spans="6:14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</row>
    <row r="4886" spans="6:14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</row>
    <row r="4887" spans="6:14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</row>
    <row r="4888" spans="6:14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</row>
    <row r="4889" spans="6:14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</row>
    <row r="4890" spans="6:14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</row>
    <row r="4891" spans="6:14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</row>
    <row r="4892" spans="6:14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</row>
    <row r="4893" spans="6:14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</row>
    <row r="4894" spans="6:14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</row>
    <row r="4895" spans="6:14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</row>
    <row r="4896" spans="6:14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</row>
    <row r="4897" spans="6:14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</row>
    <row r="4898" spans="6:14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</row>
    <row r="4899" spans="6:14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</row>
    <row r="4900" spans="6:14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</row>
    <row r="4901" spans="6:14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</row>
    <row r="4902" spans="6:14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</row>
    <row r="4903" spans="6:14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</row>
    <row r="4904" spans="6:14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</row>
    <row r="4905" spans="6:14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</row>
    <row r="4906" spans="6:14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</row>
    <row r="4907" spans="6:14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</row>
    <row r="4908" spans="6:14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</row>
    <row r="4909" spans="6:14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</row>
    <row r="4910" spans="6:14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</row>
    <row r="4911" spans="6:14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</row>
    <row r="4912" spans="6:14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</row>
    <row r="4913" spans="6:14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</row>
    <row r="4914" spans="6:14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</row>
    <row r="4915" spans="6:14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</row>
    <row r="4916" spans="6:14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</row>
    <row r="4917" spans="6:14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</row>
    <row r="4918" spans="6:14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</row>
    <row r="4919" spans="6:14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</row>
    <row r="4920" spans="6:14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</row>
    <row r="4921" spans="6:14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</row>
    <row r="4922" spans="6:14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</row>
    <row r="4923" spans="6:14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</row>
    <row r="4924" spans="6:14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</row>
    <row r="4925" spans="6:14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</row>
    <row r="4926" spans="6:14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</row>
    <row r="4927" spans="6:14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</row>
    <row r="4928" spans="6:14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</row>
    <row r="4929" spans="6:14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</row>
    <row r="4930" spans="6:14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</row>
    <row r="4931" spans="6:14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</row>
    <row r="4932" spans="6:14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</row>
    <row r="4933" spans="6:14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</row>
    <row r="4934" spans="6:14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</row>
    <row r="4935" spans="6:14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</row>
    <row r="4936" spans="6:14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</row>
    <row r="4937" spans="6:14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</row>
    <row r="4938" spans="6:14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</row>
    <row r="4939" spans="6:14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</row>
    <row r="4940" spans="6:14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</row>
    <row r="4941" spans="6:14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</row>
    <row r="4942" spans="6:14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</row>
    <row r="4943" spans="6:14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</row>
    <row r="4944" spans="6:14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</row>
    <row r="4945" spans="6:14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</row>
    <row r="4946" spans="6:14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</row>
    <row r="4947" spans="6:14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</row>
    <row r="4948" spans="6:14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</row>
    <row r="4949" spans="6:14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</row>
    <row r="4950" spans="6:14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</row>
    <row r="4951" spans="6:14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</row>
    <row r="4952" spans="6:14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</row>
    <row r="4953" spans="6:14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</row>
    <row r="4954" spans="6:14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</row>
    <row r="4955" spans="6:14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</row>
    <row r="4956" spans="6:14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</row>
    <row r="4957" spans="6:14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</row>
    <row r="4958" spans="6:14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</row>
    <row r="4959" spans="6:14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</row>
    <row r="4960" spans="6:14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</row>
    <row r="4961" spans="6:14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</row>
    <row r="4962" spans="6:14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</row>
    <row r="4963" spans="6:14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</row>
    <row r="4964" spans="6:14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</row>
    <row r="4965" spans="6:14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</row>
    <row r="4966" spans="6:14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</row>
    <row r="4967" spans="6:14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</row>
    <row r="4968" spans="6:14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</row>
    <row r="4969" spans="6:14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</row>
    <row r="4970" spans="6:14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</row>
    <row r="4971" spans="6:14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</row>
    <row r="4972" spans="6:14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</row>
    <row r="4973" spans="6:14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</row>
    <row r="4974" spans="6:14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</row>
    <row r="4975" spans="6:14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</row>
    <row r="4976" spans="6:14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</row>
    <row r="4977" spans="6:14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</row>
    <row r="4978" spans="6:14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</row>
    <row r="4979" spans="6:14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</row>
    <row r="4980" spans="6:14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</row>
    <row r="4981" spans="6:14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</row>
    <row r="4982" spans="6:14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</row>
    <row r="4983" spans="6:14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</row>
    <row r="4984" spans="6:14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</row>
    <row r="4985" spans="6:14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</row>
    <row r="4986" spans="6:14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</row>
    <row r="4987" spans="6:14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</row>
    <row r="4988" spans="6:14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</row>
    <row r="4989" spans="6:14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</row>
    <row r="4990" spans="6:14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</row>
    <row r="4991" spans="6:14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</row>
    <row r="4992" spans="6:14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</row>
    <row r="4993" spans="6:14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</row>
    <row r="4994" spans="6:14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</row>
    <row r="4995" spans="6:14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</row>
    <row r="4996" spans="6:14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</row>
    <row r="4997" spans="6:14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</row>
    <row r="4998" spans="6:14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</row>
    <row r="4999" spans="6:14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</row>
    <row r="5000" spans="6:14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</row>
    <row r="5001" spans="6:14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</row>
    <row r="5002" spans="6:14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</row>
    <row r="5003" spans="6:14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</row>
    <row r="5004" spans="6:14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</row>
    <row r="5005" spans="6:14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</row>
    <row r="5006" spans="6:14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</row>
    <row r="5007" spans="6:14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</row>
    <row r="5008" spans="6:14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</row>
    <row r="5009" spans="6:14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</row>
    <row r="5010" spans="6:14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</row>
    <row r="5011" spans="6:14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</row>
    <row r="5012" spans="6:14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</row>
    <row r="5013" spans="6:14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</row>
    <row r="5014" spans="6:14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</row>
    <row r="5015" spans="6:14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</row>
    <row r="5016" spans="6:14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</row>
    <row r="5017" spans="6:14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</row>
    <row r="5018" spans="6:14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</row>
    <row r="5019" spans="6:14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</row>
    <row r="5020" spans="6:14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</row>
    <row r="5021" spans="6:14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</row>
    <row r="5022" spans="6:14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</row>
    <row r="5023" spans="6:14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</row>
    <row r="5024" spans="6:14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</row>
    <row r="5025" spans="6:14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</row>
    <row r="5026" spans="6:14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</row>
    <row r="5027" spans="6:14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</row>
    <row r="5028" spans="6:14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</row>
    <row r="5029" spans="6:14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</row>
    <row r="5030" spans="6:14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</row>
    <row r="5031" spans="6:14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</row>
    <row r="5032" spans="6:14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</row>
    <row r="5033" spans="6:14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</row>
    <row r="5034" spans="6:14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</row>
    <row r="5035" spans="6:14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</row>
    <row r="5036" spans="6:14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</row>
    <row r="5037" spans="6:14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</row>
    <row r="5038" spans="6:14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</row>
    <row r="5039" spans="6:14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</row>
    <row r="5040" spans="6:14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</row>
    <row r="5041" spans="6:14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</row>
    <row r="5042" spans="6:14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</row>
    <row r="5043" spans="6:14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</row>
    <row r="5044" spans="6:14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</row>
    <row r="5045" spans="6:14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</row>
    <row r="5046" spans="6:14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</row>
    <row r="5047" spans="6:14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</row>
    <row r="5048" spans="6:14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</row>
    <row r="5049" spans="6:14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</row>
    <row r="5050" spans="6:14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</row>
    <row r="5051" spans="6:14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</row>
    <row r="5052" spans="6:14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</row>
    <row r="5053" spans="6:14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</row>
    <row r="5054" spans="6:14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</row>
    <row r="5055" spans="6:14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</row>
    <row r="5056" spans="6:14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</row>
    <row r="5057" spans="6:14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</row>
    <row r="5058" spans="6:14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</row>
    <row r="5059" spans="6:14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</row>
    <row r="5060" spans="6:14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</row>
    <row r="5061" spans="6:14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</row>
    <row r="5062" spans="6:14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</row>
    <row r="5063" spans="6:14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</row>
    <row r="5064" spans="6:14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</row>
    <row r="5065" spans="6:14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</row>
    <row r="5066" spans="6:14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</row>
    <row r="5067" spans="6:14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</row>
    <row r="5068" spans="6:14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</row>
    <row r="5069" spans="6:14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</row>
    <row r="5070" spans="6:14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</row>
    <row r="5071" spans="6:14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</row>
    <row r="5072" spans="6:14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</row>
    <row r="5073" spans="6:14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</row>
    <row r="5074" spans="6:14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</row>
    <row r="5075" spans="6:14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</row>
    <row r="5076" spans="6:14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</row>
    <row r="5077" spans="6:14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</row>
    <row r="5078" spans="6:14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</row>
    <row r="5079" spans="6:14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</row>
    <row r="5080" spans="6:14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</row>
    <row r="5081" spans="6:14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</row>
    <row r="5082" spans="6:14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</row>
    <row r="5083" spans="6:14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</row>
    <row r="5084" spans="6:14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</row>
    <row r="5085" spans="6:14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</row>
    <row r="5086" spans="6:14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</row>
    <row r="5087" spans="6:14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</row>
    <row r="5088" spans="6:14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</row>
    <row r="5089" spans="6:14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</row>
    <row r="5090" spans="6:14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</row>
    <row r="5091" spans="6:14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</row>
    <row r="5092" spans="6:14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</row>
    <row r="5093" spans="6:14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</row>
    <row r="5094" spans="6:14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</row>
    <row r="5095" spans="6:14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</row>
    <row r="5096" spans="6:14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</row>
    <row r="5097" spans="6:14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</row>
    <row r="5098" spans="6:14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</row>
    <row r="5099" spans="6:14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</row>
    <row r="5100" spans="6:14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</row>
    <row r="5101" spans="6:14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</row>
    <row r="5102" spans="6:14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</row>
    <row r="5103" spans="6:14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</row>
    <row r="5104" spans="6:14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</row>
    <row r="5105" spans="6:14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</row>
    <row r="5106" spans="6:14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</row>
    <row r="5107" spans="6:14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</row>
    <row r="5108" spans="6:14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</row>
    <row r="5109" spans="6:14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</row>
    <row r="5110" spans="6:14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</row>
    <row r="5111" spans="6:14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</row>
    <row r="5112" spans="6:14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</row>
    <row r="5113" spans="6:14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</row>
    <row r="5114" spans="6:14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</row>
    <row r="5115" spans="6:14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</row>
    <row r="5116" spans="6:14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</row>
    <row r="5117" spans="6:14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</row>
    <row r="5118" spans="6:14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</row>
    <row r="5119" spans="6:14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</row>
    <row r="5120" spans="6:14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</row>
    <row r="5121" spans="6:14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</row>
    <row r="5122" spans="6:14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</row>
    <row r="5123" spans="6:14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</row>
    <row r="5124" spans="6:14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</row>
    <row r="5125" spans="6:14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</row>
    <row r="5126" spans="6:14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</row>
    <row r="5127" spans="6:14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</row>
    <row r="5128" spans="6:14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</row>
    <row r="5129" spans="6:14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</row>
    <row r="5130" spans="6:14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</row>
    <row r="5131" spans="6:14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</row>
    <row r="5132" spans="6:14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</row>
    <row r="5133" spans="6:14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</row>
    <row r="5134" spans="6:14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</row>
    <row r="5135" spans="6:14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</row>
    <row r="5136" spans="6:14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</row>
    <row r="5137" spans="6:14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</row>
    <row r="5138" spans="6:14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</row>
    <row r="5139" spans="6:14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</row>
    <row r="5140" spans="6:14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</row>
    <row r="5141" spans="6:14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</row>
    <row r="5142" spans="6:14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</row>
    <row r="5143" spans="6:14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</row>
    <row r="5144" spans="6:14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</row>
    <row r="5145" spans="6:14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</row>
    <row r="5146" spans="6:14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</row>
    <row r="5147" spans="6:14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</row>
    <row r="5148" spans="6:14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</row>
    <row r="5149" spans="6:14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</row>
    <row r="5150" spans="6:14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</row>
    <row r="5151" spans="6:14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</row>
    <row r="5152" spans="6:14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</row>
    <row r="5153" spans="6:14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</row>
    <row r="5154" spans="6:14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</row>
    <row r="5155" spans="6:14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</row>
    <row r="5156" spans="6:14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</row>
    <row r="5157" spans="6:14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</row>
    <row r="5158" spans="6:14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</row>
    <row r="5159" spans="6:14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</row>
    <row r="5160" spans="6:14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</row>
    <row r="5161" spans="6:14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</row>
    <row r="5162" spans="6:14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</row>
    <row r="5163" spans="6:14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</row>
    <row r="5164" spans="6:14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</row>
    <row r="5165" spans="6:14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</row>
    <row r="5166" spans="6:14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</row>
    <row r="5167" spans="6:14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</row>
    <row r="5168" spans="6:14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</row>
    <row r="5169" spans="6:14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</row>
    <row r="5170" spans="6:14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</row>
    <row r="5171" spans="6:14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</row>
    <row r="5172" spans="6:14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</row>
    <row r="5173" spans="6:14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</row>
    <row r="5174" spans="6:14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</row>
    <row r="5175" spans="6:14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</row>
    <row r="5176" spans="6:14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</row>
    <row r="5177" spans="6:14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</row>
    <row r="5178" spans="6:14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</row>
    <row r="5179" spans="6:14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</row>
    <row r="5180" spans="6:14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</row>
    <row r="5181" spans="6:14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</row>
    <row r="5182" spans="6:14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</row>
    <row r="5183" spans="6:14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</row>
    <row r="5184" spans="6:14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</row>
    <row r="5185" spans="6:14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</row>
    <row r="5186" spans="6:14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</row>
    <row r="5187" spans="6:14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</row>
    <row r="5188" spans="6:14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</row>
    <row r="5189" spans="6:14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</row>
    <row r="5190" spans="6:14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</row>
    <row r="5191" spans="6:14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</row>
    <row r="5192" spans="6:14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</row>
    <row r="5193" spans="6:14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</row>
    <row r="5194" spans="6:14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</row>
    <row r="5195" spans="6:14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</row>
    <row r="5196" spans="6:14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</row>
    <row r="5197" spans="6:14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</row>
    <row r="5198" spans="6:14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</row>
    <row r="5199" spans="6:14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</row>
    <row r="5200" spans="6:14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</row>
    <row r="5201" spans="6:14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</row>
    <row r="5202" spans="6:14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</row>
    <row r="5203" spans="6:14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</row>
    <row r="5204" spans="6:14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</row>
    <row r="5205" spans="6:14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</row>
    <row r="5206" spans="6:14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</row>
    <row r="5207" spans="6:14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</row>
    <row r="5208" spans="6:14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</row>
    <row r="5209" spans="6:14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</row>
    <row r="5210" spans="6:14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</row>
    <row r="5211" spans="6:14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</row>
    <row r="5212" spans="6:14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</row>
    <row r="5213" spans="6:14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</row>
    <row r="5214" spans="6:14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</row>
    <row r="5215" spans="6:14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</row>
    <row r="5216" spans="6:14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</row>
    <row r="5217" spans="6:14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</row>
    <row r="5218" spans="6:14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</row>
    <row r="5219" spans="6:14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</row>
    <row r="5220" spans="6:14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</row>
    <row r="5221" spans="6:14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</row>
    <row r="5222" spans="6:14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</row>
    <row r="5223" spans="6:14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</row>
    <row r="5224" spans="6:14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</row>
    <row r="5225" spans="6:14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</row>
    <row r="5226" spans="6:14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</row>
    <row r="5227" spans="6:14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</row>
    <row r="5228" spans="6:14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</row>
    <row r="5229" spans="6:14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</row>
    <row r="5230" spans="6:14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</row>
    <row r="5231" spans="6:14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</row>
    <row r="5232" spans="6:14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</row>
    <row r="5233" spans="6:14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</row>
    <row r="5234" spans="6:14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</row>
    <row r="5235" spans="6:14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</row>
    <row r="5236" spans="6:14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</row>
    <row r="5237" spans="6:14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</row>
    <row r="5238" spans="6:14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</row>
    <row r="5239" spans="6:14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</row>
    <row r="5240" spans="6:14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</row>
    <row r="5241" spans="6:14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</row>
    <row r="5242" spans="6:14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</row>
    <row r="5243" spans="6:14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</row>
    <row r="5244" spans="6:14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</row>
    <row r="5245" spans="6:14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</row>
    <row r="5246" spans="6:14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</row>
    <row r="5247" spans="6:14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</row>
    <row r="5248" spans="6:14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</row>
    <row r="5249" spans="6:14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</row>
    <row r="5250" spans="6:14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</row>
    <row r="5251" spans="6:14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</row>
    <row r="5252" spans="6:14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</row>
    <row r="5253" spans="6:14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</row>
    <row r="5254" spans="6:14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</row>
    <row r="5255" spans="6:14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</row>
    <row r="5256" spans="6:14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</row>
    <row r="5257" spans="6:14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</row>
    <row r="5258" spans="6:14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</row>
    <row r="5259" spans="6:14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</row>
    <row r="5260" spans="6:14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</row>
    <row r="5261" spans="6:14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</row>
    <row r="5262" spans="6:14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</row>
    <row r="5263" spans="6:14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</row>
    <row r="5264" spans="6:14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</row>
    <row r="5265" spans="6:14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</row>
    <row r="5266" spans="6:14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</row>
    <row r="5267" spans="6:14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</row>
    <row r="5268" spans="6:14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</row>
    <row r="5269" spans="6:14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</row>
    <row r="5270" spans="6:14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</row>
    <row r="5271" spans="6:14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</row>
    <row r="5272" spans="6:14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</row>
    <row r="5273" spans="6:14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</row>
    <row r="5274" spans="6:14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</row>
    <row r="5275" spans="6:14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</row>
    <row r="5276" spans="6:14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</row>
    <row r="5277" spans="6:14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</row>
    <row r="5278" spans="6:14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</row>
    <row r="5279" spans="6:14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</row>
    <row r="5280" spans="6:14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</row>
    <row r="5281" spans="6:14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</row>
    <row r="5282" spans="6:14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</row>
    <row r="5283" spans="6:14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</row>
    <row r="5284" spans="6:14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</row>
    <row r="5285" spans="6:14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</row>
    <row r="5286" spans="6:14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</row>
    <row r="5287" spans="6:14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</row>
    <row r="5288" spans="6:14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</row>
    <row r="5289" spans="6:14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</row>
    <row r="5290" spans="6:14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</row>
    <row r="5291" spans="6:14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</row>
    <row r="5292" spans="6:14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</row>
    <row r="5293" spans="6:14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</row>
    <row r="5294" spans="6:14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</row>
    <row r="5295" spans="6:14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</row>
    <row r="5296" spans="6:14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</row>
    <row r="5297" spans="6:14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</row>
    <row r="5298" spans="6:14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</row>
    <row r="5299" spans="6:14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</row>
    <row r="5300" spans="6:14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</row>
    <row r="5301" spans="6:14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</row>
    <row r="5302" spans="6:14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</row>
    <row r="5303" spans="6:14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</row>
    <row r="5304" spans="6:14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</row>
    <row r="5305" spans="6:14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</row>
    <row r="5306" spans="6:14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</row>
    <row r="5307" spans="6:14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</row>
    <row r="5308" spans="6:14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</row>
    <row r="5309" spans="6:14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</row>
    <row r="5310" spans="6:14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</row>
    <row r="5311" spans="6:14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</row>
    <row r="5312" spans="6:14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</row>
    <row r="5313" spans="6:14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</row>
    <row r="5314" spans="6:14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</row>
    <row r="5315" spans="6:14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</row>
    <row r="5316" spans="6:14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</row>
    <row r="5317" spans="6:14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</row>
    <row r="5318" spans="6:14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</row>
    <row r="5319" spans="6:14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</row>
    <row r="5320" spans="6:14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</row>
    <row r="5321" spans="6:14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</row>
    <row r="5322" spans="6:14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</row>
    <row r="5323" spans="6:14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</row>
    <row r="5324" spans="6:14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</row>
    <row r="5325" spans="6:14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</row>
    <row r="5326" spans="6:14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</row>
    <row r="5327" spans="6:14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</row>
    <row r="5328" spans="6:14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</row>
    <row r="5329" spans="6:14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</row>
    <row r="5330" spans="6:14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</row>
    <row r="5331" spans="6:14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</row>
    <row r="5332" spans="6:14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</row>
    <row r="5333" spans="6:14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</row>
    <row r="5334" spans="6:14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</row>
    <row r="5335" spans="6:14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</row>
    <row r="5336" spans="6:14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</row>
    <row r="5337" spans="6:14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</row>
    <row r="5338" spans="6:14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</row>
    <row r="5339" spans="6:14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</row>
    <row r="5340" spans="6:14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</row>
    <row r="5341" spans="6:14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</row>
    <row r="5342" spans="6:14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</row>
    <row r="5343" spans="6:14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</row>
    <row r="5344" spans="6:14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</row>
    <row r="5345" spans="6:14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</row>
    <row r="5346" spans="6:14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</row>
    <row r="5347" spans="6:14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</row>
    <row r="5348" spans="6:14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</row>
    <row r="5349" spans="6:14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</row>
    <row r="5350" spans="6:14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</row>
    <row r="5351" spans="6:14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</row>
    <row r="5352" spans="6:14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</row>
    <row r="5353" spans="6:14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</row>
    <row r="5354" spans="6:14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</row>
    <row r="5355" spans="6:14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</row>
    <row r="5356" spans="6:14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</row>
    <row r="5357" spans="6:14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</row>
    <row r="5358" spans="6:14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</row>
    <row r="5359" spans="6:14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</row>
    <row r="5360" spans="6:14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</row>
    <row r="5361" spans="6:14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</row>
    <row r="5362" spans="6:14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</row>
    <row r="5363" spans="6:14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</row>
    <row r="5364" spans="6:14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</row>
    <row r="5365" spans="6:14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</row>
    <row r="5366" spans="6:14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</row>
    <row r="5367" spans="6:14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</row>
    <row r="5368" spans="6:14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</row>
    <row r="5369" spans="6:14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</row>
    <row r="5370" spans="6:14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</row>
    <row r="5371" spans="6:14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</row>
    <row r="5372" spans="6:14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</row>
    <row r="5373" spans="6:14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</row>
    <row r="5374" spans="6:14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</row>
    <row r="5375" spans="6:14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</row>
    <row r="5376" spans="6:14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</row>
    <row r="5377" spans="6:14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</row>
    <row r="5378" spans="6:14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</row>
    <row r="5379" spans="6:14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</row>
    <row r="5380" spans="6:14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</row>
    <row r="5381" spans="6:14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</row>
    <row r="5382" spans="6:14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</row>
    <row r="5383" spans="6:14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</row>
    <row r="5384" spans="6:14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</row>
    <row r="5385" spans="6:14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</row>
    <row r="5386" spans="6:14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</row>
    <row r="5387" spans="6:14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</row>
    <row r="5388" spans="6:14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</row>
    <row r="5389" spans="6:14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</row>
    <row r="5390" spans="6:14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</row>
    <row r="5391" spans="6:14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</row>
    <row r="5392" spans="6:14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</row>
    <row r="5393" spans="6:14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</row>
    <row r="5394" spans="6:14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</row>
    <row r="5395" spans="6:14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</row>
    <row r="5396" spans="6:14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</row>
    <row r="5397" spans="6:14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</row>
    <row r="5398" spans="6:14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</row>
    <row r="5399" spans="6:14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</row>
    <row r="5400" spans="6:14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</row>
    <row r="5401" spans="6:14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</row>
    <row r="5402" spans="6:14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</row>
    <row r="5403" spans="6:14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</row>
    <row r="5404" spans="6:14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</row>
    <row r="5405" spans="6:14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</row>
    <row r="5406" spans="6:14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</row>
    <row r="5407" spans="6:14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</row>
    <row r="5408" spans="6:14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</row>
    <row r="5409" spans="6:14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</row>
    <row r="5410" spans="6:14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</row>
    <row r="5411" spans="6:14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</row>
    <row r="5412" spans="6:14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</row>
    <row r="5413" spans="6:14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</row>
    <row r="5414" spans="6:14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</row>
    <row r="5415" spans="6:14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</row>
    <row r="5416" spans="6:14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</row>
    <row r="5417" spans="6:14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</row>
    <row r="5418" spans="6:14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</row>
    <row r="5419" spans="6:14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</row>
    <row r="5420" spans="6:14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</row>
    <row r="5421" spans="6:14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</row>
    <row r="5422" spans="6:14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</row>
    <row r="5423" spans="6:14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</row>
    <row r="5424" spans="6:14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</row>
    <row r="5425" spans="6:14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</row>
    <row r="5426" spans="6:14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</row>
    <row r="5427" spans="6:14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</row>
    <row r="5428" spans="6:14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</row>
    <row r="5429" spans="6:14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</row>
    <row r="5430" spans="6:14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</row>
    <row r="5431" spans="6:14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</row>
    <row r="5432" spans="6:14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</row>
    <row r="5433" spans="6:14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</row>
    <row r="5434" spans="6:14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</row>
    <row r="5435" spans="6:14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</row>
    <row r="5436" spans="6:14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</row>
    <row r="5437" spans="6:14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</row>
    <row r="5438" spans="6:14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</row>
    <row r="5439" spans="6:14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</row>
    <row r="5440" spans="6:14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</row>
    <row r="5441" spans="6:14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</row>
    <row r="5442" spans="6:14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</row>
    <row r="5443" spans="6:14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</row>
    <row r="5444" spans="6:14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</row>
    <row r="5445" spans="6:14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</row>
    <row r="5446" spans="6:14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</row>
    <row r="5447" spans="6:14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</row>
    <row r="5448" spans="6:14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</row>
    <row r="5449" spans="6:14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</row>
    <row r="5450" spans="6:14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</row>
    <row r="5451" spans="6:14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</row>
    <row r="5452" spans="6:14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</row>
    <row r="5453" spans="6:14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</row>
    <row r="5454" spans="6:14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</row>
    <row r="5455" spans="6:14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</row>
    <row r="5456" spans="6:14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</row>
    <row r="5457" spans="6:14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</row>
    <row r="5458" spans="6:14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</row>
    <row r="5459" spans="6:14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</row>
    <row r="5460" spans="6:14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</row>
    <row r="5461" spans="6:14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</row>
    <row r="5462" spans="6:14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</row>
    <row r="5463" spans="6:14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</row>
    <row r="5464" spans="6:14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</row>
    <row r="5465" spans="6:14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</row>
    <row r="5466" spans="6:14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</row>
    <row r="5467" spans="6:14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</row>
    <row r="5468" spans="6:14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</row>
    <row r="5469" spans="6:14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</row>
    <row r="5470" spans="6:14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</row>
    <row r="5471" spans="6:14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</row>
    <row r="5472" spans="6:14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</row>
    <row r="5473" spans="6:14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</row>
    <row r="5474" spans="6:14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</row>
    <row r="5475" spans="6:14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</row>
    <row r="5476" spans="6:14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</row>
    <row r="5477" spans="6:14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</row>
    <row r="5478" spans="6:14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</row>
    <row r="5479" spans="6:14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</row>
    <row r="5480" spans="6:14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</row>
    <row r="5481" spans="6:14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</row>
    <row r="5482" spans="6:14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</row>
    <row r="5483" spans="6:14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</row>
    <row r="5484" spans="6:14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</row>
    <row r="5485" spans="6:14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</row>
    <row r="5486" spans="6:14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</row>
    <row r="5487" spans="6:14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</row>
    <row r="5488" spans="6:14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</row>
    <row r="5489" spans="6:14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</row>
    <row r="5490" spans="6:14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</row>
    <row r="5491" spans="6:14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</row>
    <row r="5492" spans="6:14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</row>
    <row r="5493" spans="6:14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</row>
    <row r="5494" spans="6:14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</row>
    <row r="5495" spans="6:14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</row>
    <row r="5496" spans="6:14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</row>
    <row r="5497" spans="6:14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</row>
    <row r="5498" spans="6:14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</row>
    <row r="5499" spans="6:14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</row>
    <row r="5500" spans="6:14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</row>
    <row r="5501" spans="6:14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</row>
    <row r="5502" spans="6:14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</row>
    <row r="5503" spans="6:14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</row>
    <row r="5504" spans="6:14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</row>
    <row r="5505" spans="6:14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</row>
    <row r="5506" spans="6:14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</row>
    <row r="5507" spans="6:14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</row>
    <row r="5508" spans="6:14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</row>
    <row r="5509" spans="6:14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</row>
    <row r="5510" spans="6:14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</row>
    <row r="5511" spans="6:14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</row>
    <row r="5512" spans="6:14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</row>
    <row r="5513" spans="6:14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</row>
    <row r="5514" spans="6:14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</row>
    <row r="5515" spans="6:14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</row>
    <row r="5516" spans="6:14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</row>
    <row r="5517" spans="6:14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</row>
    <row r="5518" spans="6:14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</row>
    <row r="5519" spans="6:14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</row>
    <row r="5520" spans="6:14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</row>
    <row r="5521" spans="6:14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</row>
    <row r="5522" spans="6:14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</row>
    <row r="5523" spans="6:14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</row>
    <row r="5524" spans="6:14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</row>
    <row r="5525" spans="6:14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</row>
    <row r="5526" spans="6:14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</row>
    <row r="5527" spans="6:14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</row>
    <row r="5528" spans="6:14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</row>
    <row r="5529" spans="6:14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</row>
    <row r="5530" spans="6:14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</row>
    <row r="5531" spans="6:14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</row>
    <row r="5532" spans="6:14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</row>
    <row r="5533" spans="6:14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</row>
    <row r="5534" spans="6:14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</row>
    <row r="5535" spans="6:14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</row>
    <row r="5536" spans="6:14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</row>
    <row r="5537" spans="6:14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</row>
    <row r="5538" spans="6:14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</row>
    <row r="5539" spans="6:14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</row>
    <row r="5540" spans="6:14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</row>
    <row r="5541" spans="6:14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</row>
    <row r="5542" spans="6:14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</row>
    <row r="5543" spans="6:14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</row>
    <row r="5544" spans="6:14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</row>
    <row r="5545" spans="6:14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</row>
    <row r="5546" spans="6:14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</row>
    <row r="5547" spans="6:14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</row>
    <row r="5548" spans="6:14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</row>
    <row r="5549" spans="6:14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</row>
    <row r="5550" spans="6:14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</row>
    <row r="5551" spans="6:14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</row>
    <row r="5552" spans="6:14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</row>
    <row r="5553" spans="6:14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</row>
    <row r="5554" spans="6:14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</row>
    <row r="5555" spans="6:14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</row>
    <row r="5556" spans="6:14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</row>
    <row r="5557" spans="6:14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</row>
    <row r="5558" spans="6:14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</row>
    <row r="5559" spans="6:14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</row>
    <row r="5560" spans="6:14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</row>
    <row r="5561" spans="6:14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</row>
    <row r="5562" spans="6:14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</row>
    <row r="5563" spans="6:14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</row>
    <row r="5564" spans="6:14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</row>
    <row r="5565" spans="6:14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</row>
    <row r="5566" spans="6:14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</row>
    <row r="5567" spans="6:14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</row>
    <row r="5568" spans="6:14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</row>
    <row r="5569" spans="6:14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</row>
    <row r="5570" spans="6:14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</row>
    <row r="5571" spans="6:14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</row>
    <row r="5572" spans="6:14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</row>
    <row r="5573" spans="6:14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</row>
    <row r="5574" spans="6:14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</row>
    <row r="5575" spans="6:14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</row>
    <row r="5576" spans="6:14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</row>
    <row r="5577" spans="6:14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</row>
    <row r="5578" spans="6:14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</row>
    <row r="5579" spans="6:14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</row>
    <row r="5580" spans="6:14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</row>
    <row r="5581" spans="6:14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</row>
    <row r="5582" spans="6:14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</row>
    <row r="5583" spans="6:14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</row>
    <row r="5584" spans="6:14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</row>
    <row r="5585" spans="6:14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</row>
    <row r="5586" spans="6:14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</row>
    <row r="5587" spans="6:14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</row>
    <row r="5588" spans="6:14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</row>
    <row r="5589" spans="6:14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</row>
    <row r="5590" spans="6:14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</row>
    <row r="5591" spans="6:14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</row>
    <row r="5592" spans="6:14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</row>
    <row r="5593" spans="6:14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</row>
    <row r="5594" spans="6:14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</row>
    <row r="5595" spans="6:14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</row>
    <row r="5596" spans="6:14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</row>
    <row r="5597" spans="6:14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</row>
    <row r="5598" spans="6:14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</row>
    <row r="5599" spans="6:14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</row>
    <row r="5600" spans="6:14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</row>
    <row r="5601" spans="6:14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</row>
    <row r="5602" spans="6:14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</row>
    <row r="5603" spans="6:14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</row>
    <row r="5604" spans="6:14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</row>
    <row r="5605" spans="6:14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</row>
    <row r="5606" spans="6:14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</row>
    <row r="5607" spans="6:14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</row>
    <row r="5608" spans="6:14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</row>
    <row r="5609" spans="6:14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</row>
    <row r="5610" spans="6:14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</row>
    <row r="5611" spans="6:14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</row>
    <row r="5612" spans="6:14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</row>
    <row r="5613" spans="6:14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</row>
    <row r="5614" spans="6:14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</row>
    <row r="5615" spans="6:14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</row>
    <row r="5616" spans="6:14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</row>
    <row r="5617" spans="6:14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</row>
    <row r="5618" spans="6:14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</row>
    <row r="5619" spans="6:14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</row>
    <row r="5620" spans="6:14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</row>
    <row r="5621" spans="6:14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</row>
    <row r="5622" spans="6:14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</row>
    <row r="5623" spans="6:14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</row>
    <row r="5624" spans="6:14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</row>
    <row r="5625" spans="6:14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</row>
    <row r="5626" spans="6:14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</row>
    <row r="5627" spans="6:14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</row>
    <row r="5628" spans="6:14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</row>
    <row r="5629" spans="6:14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</row>
    <row r="5630" spans="6:14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</row>
    <row r="5631" spans="6:14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</row>
    <row r="5632" spans="6:14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</row>
    <row r="5633" spans="6:14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</row>
    <row r="5634" spans="6:14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</row>
    <row r="5635" spans="6:14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</row>
    <row r="5636" spans="6:14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</row>
    <row r="5637" spans="6:14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</row>
    <row r="5638" spans="6:14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</row>
    <row r="5639" spans="6:14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</row>
    <row r="5640" spans="6:14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</row>
    <row r="5641" spans="6:14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</row>
    <row r="5642" spans="6:14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</row>
    <row r="5643" spans="6:14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</row>
    <row r="5644" spans="6:14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</row>
    <row r="5645" spans="6:14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</row>
    <row r="5646" spans="6:14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</row>
    <row r="5647" spans="6:14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</row>
    <row r="5648" spans="6:14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</row>
    <row r="5649" spans="6:14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</row>
    <row r="5650" spans="6:14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</row>
    <row r="5651" spans="6:14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</row>
    <row r="5652" spans="6:14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</row>
    <row r="5653" spans="6:14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</row>
    <row r="5654" spans="6:14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</row>
    <row r="5655" spans="6:14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</row>
    <row r="5656" spans="6:14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</row>
    <row r="5657" spans="6:14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</row>
    <row r="5658" spans="6:14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</row>
    <row r="5659" spans="6:14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</row>
    <row r="5660" spans="6:14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</row>
    <row r="5661" spans="6:14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</row>
    <row r="5662" spans="6:14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</row>
    <row r="5663" spans="6:14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</row>
    <row r="5664" spans="6:14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</row>
    <row r="5665" spans="6:14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</row>
    <row r="5666" spans="6:14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</row>
    <row r="5667" spans="6:14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</row>
    <row r="5668" spans="6:14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</row>
    <row r="5669" spans="6:14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</row>
    <row r="5670" spans="6:14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</row>
    <row r="5671" spans="6:14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</row>
    <row r="5672" spans="6:14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</row>
    <row r="5673" spans="6:14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</row>
    <row r="5674" spans="6:14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</row>
    <row r="5675" spans="6:14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</row>
    <row r="5676" spans="6:14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</row>
    <row r="5677" spans="6:14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</row>
    <row r="5678" spans="6:14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</row>
    <row r="5679" spans="6:14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</row>
    <row r="5680" spans="6:14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</row>
    <row r="5681" spans="6:14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</row>
    <row r="5682" spans="6:14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</row>
    <row r="5683" spans="6:14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</row>
    <row r="5684" spans="6:14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</row>
    <row r="5685" spans="6:14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</row>
    <row r="5686" spans="6:14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</row>
    <row r="5687" spans="6:14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</row>
    <row r="5688" spans="6:14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</row>
    <row r="5689" spans="6:14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</row>
    <row r="5690" spans="6:14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</row>
    <row r="5691" spans="6:14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</row>
    <row r="5692" spans="6:14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</row>
    <row r="5693" spans="6:14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</row>
    <row r="5694" spans="6:14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</row>
    <row r="5695" spans="6:14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</row>
    <row r="5696" spans="6:14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</row>
    <row r="5697" spans="6:14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</row>
    <row r="5698" spans="6:14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</row>
    <row r="5699" spans="6:14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</row>
    <row r="5700" spans="6:14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</row>
    <row r="5701" spans="6:14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</row>
    <row r="5702" spans="6:14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</row>
    <row r="5703" spans="6:14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</row>
    <row r="5704" spans="6:14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</row>
    <row r="5705" spans="6:14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</row>
    <row r="5706" spans="6:14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</row>
    <row r="5707" spans="6:14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</row>
    <row r="5708" spans="6:14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</row>
    <row r="5709" spans="6:14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</row>
    <row r="5710" spans="6:14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</row>
    <row r="5711" spans="6:14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</row>
    <row r="5712" spans="6:14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</row>
    <row r="5713" spans="6:14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</row>
    <row r="5714" spans="6:14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</row>
    <row r="5715" spans="6:14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</row>
    <row r="5716" spans="6:14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</row>
    <row r="5717" spans="6:14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</row>
    <row r="5718" spans="6:14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</row>
    <row r="5719" spans="6:14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</row>
    <row r="5720" spans="6:14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</row>
    <row r="5721" spans="6:14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</row>
    <row r="5722" spans="6:14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</row>
    <row r="5723" spans="6:14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</row>
    <row r="5724" spans="6:14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</row>
    <row r="5725" spans="6:14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</row>
    <row r="5726" spans="6:14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</row>
    <row r="5727" spans="6:14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</row>
    <row r="5728" spans="6:14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</row>
    <row r="5729" spans="6:14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</row>
    <row r="5730" spans="6:14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</row>
    <row r="5731" spans="6:14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</row>
    <row r="5732" spans="6:14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</row>
    <row r="5733" spans="6:14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</row>
    <row r="5734" spans="6:14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</row>
    <row r="5735" spans="6:14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</row>
    <row r="5736" spans="6:14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</row>
    <row r="5737" spans="6:14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</row>
    <row r="5738" spans="6:14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</row>
    <row r="5739" spans="6:14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</row>
    <row r="5740" spans="6:14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</row>
    <row r="5741" spans="6:14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</row>
    <row r="5742" spans="6:14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</row>
    <row r="5743" spans="6:14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</row>
    <row r="5744" spans="6:14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</row>
    <row r="5745" spans="6:14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</row>
    <row r="5746" spans="6:14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</row>
    <row r="5747" spans="6:14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</row>
    <row r="5748" spans="6:14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</row>
    <row r="5749" spans="6:14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</row>
    <row r="5750" spans="6:14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</row>
    <row r="5751" spans="6:14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</row>
    <row r="5752" spans="6:14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</row>
    <row r="5753" spans="6:14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</row>
    <row r="5754" spans="6:14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</row>
    <row r="5755" spans="6:14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</row>
    <row r="5756" spans="6:14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</row>
    <row r="5757" spans="6:14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</row>
    <row r="5758" spans="6:14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</row>
    <row r="5759" spans="6:14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</row>
    <row r="5760" spans="6:14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</row>
    <row r="5761" spans="6:14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</row>
    <row r="5762" spans="6:14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</row>
    <row r="5763" spans="6:14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</row>
    <row r="5764" spans="6:14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</row>
    <row r="5765" spans="6:14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</row>
    <row r="5766" spans="6:14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</row>
    <row r="5767" spans="6:14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</row>
    <row r="5768" spans="6:14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</row>
    <row r="5769" spans="6:14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</row>
    <row r="5770" spans="6:14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</row>
    <row r="5771" spans="6:14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</row>
    <row r="5772" spans="6:14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</row>
    <row r="5773" spans="6:14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</row>
    <row r="5774" spans="6:14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</row>
    <row r="5775" spans="6:14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</row>
    <row r="5776" spans="6:14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</row>
    <row r="5777" spans="6:14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</row>
    <row r="5778" spans="6:14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</row>
    <row r="5779" spans="6:14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</row>
    <row r="5780" spans="6:14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</row>
    <row r="5781" spans="6:14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</row>
    <row r="5782" spans="6:14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</row>
    <row r="5783" spans="6:14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</row>
    <row r="5784" spans="6:14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</row>
    <row r="5785" spans="6:14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</row>
    <row r="5786" spans="6:14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</row>
    <row r="5787" spans="6:14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</row>
    <row r="5788" spans="6:14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</row>
    <row r="5789" spans="6:14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</row>
    <row r="5790" spans="6:14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</row>
    <row r="5791" spans="6:14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</row>
    <row r="5792" spans="6:14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</row>
    <row r="5793" spans="6:14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</row>
    <row r="5794" spans="6:14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</row>
    <row r="5795" spans="6:14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</row>
    <row r="5796" spans="6:14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</row>
    <row r="5797" spans="6:14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</row>
    <row r="5798" spans="6:14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</row>
    <row r="5799" spans="6:14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</row>
    <row r="5800" spans="6:14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</row>
    <row r="5801" spans="6:14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</row>
    <row r="5802" spans="6:14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</row>
    <row r="5803" spans="6:14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</row>
    <row r="5804" spans="6:14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</row>
    <row r="5805" spans="6:14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</row>
    <row r="5806" spans="6:14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</row>
    <row r="5807" spans="6:14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</row>
    <row r="5808" spans="6:14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</row>
    <row r="5809" spans="6:14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</row>
    <row r="5810" spans="6:14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</row>
    <row r="5811" spans="6:14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</row>
    <row r="5812" spans="6:14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</row>
    <row r="5813" spans="6:14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</row>
    <row r="5814" spans="6:14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</row>
    <row r="5815" spans="6:14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</row>
    <row r="5816" spans="6:14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</row>
    <row r="5817" spans="6:14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</row>
    <row r="5818" spans="6:14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</row>
    <row r="5819" spans="6:14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</row>
    <row r="5820" spans="6:14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</row>
    <row r="5821" spans="6:14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</row>
    <row r="5822" spans="6:14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</row>
    <row r="5823" spans="6:14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</row>
    <row r="5824" spans="6:14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</row>
    <row r="5825" spans="6:14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</row>
    <row r="5826" spans="6:14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</row>
    <row r="5827" spans="6:14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</row>
    <row r="5828" spans="6:14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</row>
    <row r="5829" spans="6:14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</row>
    <row r="5830" spans="6:14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</row>
    <row r="5831" spans="6:14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</row>
    <row r="5832" spans="6:14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</row>
    <row r="5833" spans="6:14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</row>
    <row r="5834" spans="6:14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</row>
    <row r="5835" spans="6:14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</row>
    <row r="5836" spans="6:14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</row>
    <row r="5837" spans="6:14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</row>
    <row r="5838" spans="6:14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</row>
    <row r="5839" spans="6:14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</row>
    <row r="5840" spans="6:14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</row>
    <row r="5841" spans="6:14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</row>
    <row r="5842" spans="6:14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</row>
    <row r="5843" spans="6:14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</row>
    <row r="5844" spans="6:14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</row>
    <row r="5845" spans="6:14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</row>
    <row r="5846" spans="6:14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</row>
    <row r="5847" spans="6:14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</row>
    <row r="5848" spans="6:14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</row>
    <row r="5849" spans="6:14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</row>
    <row r="5850" spans="6:14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</row>
    <row r="5851" spans="6:14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</row>
    <row r="5852" spans="6:14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</row>
    <row r="5853" spans="6:14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</row>
    <row r="5854" spans="6:14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</row>
    <row r="5855" spans="6:14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</row>
    <row r="5856" spans="6:14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</row>
    <row r="5857" spans="6:14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</row>
    <row r="5858" spans="6:14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</row>
    <row r="5859" spans="6:14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</row>
    <row r="5860" spans="6:14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</row>
    <row r="5861" spans="6:14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</row>
    <row r="5862" spans="6:14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</row>
    <row r="5863" spans="6:14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</row>
    <row r="5864" spans="6:14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</row>
    <row r="5865" spans="6:14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</row>
    <row r="5866" spans="6:14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</row>
    <row r="5867" spans="6:14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</row>
    <row r="5868" spans="6:14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</row>
    <row r="5869" spans="6:14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</row>
    <row r="5870" spans="6:14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</row>
    <row r="5871" spans="6:14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</row>
    <row r="5872" spans="6:14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</row>
    <row r="5873" spans="6:14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</row>
    <row r="5874" spans="6:14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</row>
    <row r="5875" spans="6:14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</row>
    <row r="5876" spans="6:14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</row>
    <row r="5877" spans="6:14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</row>
    <row r="5878" spans="6:14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</row>
    <row r="5879" spans="6:14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</row>
    <row r="5880" spans="6:14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</row>
    <row r="5881" spans="6:14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</row>
    <row r="5882" spans="6:14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</row>
    <row r="5883" spans="6:14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</row>
    <row r="5884" spans="6:14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</row>
    <row r="5885" spans="6:14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</row>
    <row r="5886" spans="6:14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</row>
    <row r="5887" spans="6:14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</row>
    <row r="5888" spans="6:14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</row>
    <row r="5889" spans="6:14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</row>
    <row r="5890" spans="6:14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</row>
    <row r="5891" spans="6:14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</row>
    <row r="5892" spans="6:14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</row>
    <row r="5893" spans="6:14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</row>
    <row r="5894" spans="6:14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</row>
    <row r="5895" spans="6:14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</row>
    <row r="5896" spans="6:14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</row>
    <row r="5897" spans="6:14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</row>
    <row r="5898" spans="6:14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</row>
    <row r="5899" spans="6:14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</row>
    <row r="5900" spans="6:14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</row>
    <row r="5901" spans="6:14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</row>
    <row r="5902" spans="6:14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</row>
    <row r="5903" spans="6:14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</row>
    <row r="5904" spans="6:14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</row>
    <row r="5905" spans="6:14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</row>
    <row r="5906" spans="6:14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</row>
    <row r="5907" spans="6:14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</row>
    <row r="5908" spans="6:14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</row>
    <row r="5909" spans="6:14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</row>
    <row r="5910" spans="6:14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</row>
    <row r="5911" spans="6:14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</row>
    <row r="5912" spans="6:14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</row>
    <row r="5913" spans="6:14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</row>
    <row r="5914" spans="6:14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</row>
    <row r="5915" spans="6:14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</row>
    <row r="5916" spans="6:14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</row>
    <row r="5917" spans="6:14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</row>
    <row r="5918" spans="6:14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</row>
    <row r="5919" spans="6:14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</row>
    <row r="5920" spans="6:14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</row>
    <row r="5921" spans="6:14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</row>
    <row r="5922" spans="6:14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</row>
    <row r="5923" spans="6:14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</row>
    <row r="5924" spans="6:14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</row>
    <row r="5925" spans="6:14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</row>
    <row r="5926" spans="6:14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</row>
    <row r="5927" spans="6:14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</row>
    <row r="5928" spans="6:14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</row>
    <row r="5929" spans="6:14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</row>
    <row r="5930" spans="6:14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</row>
    <row r="5931" spans="6:14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</row>
    <row r="5932" spans="6:14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</row>
    <row r="5933" spans="6:14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</row>
    <row r="5934" spans="6:14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</row>
    <row r="5935" spans="6:14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</row>
    <row r="5936" spans="6:14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</row>
    <row r="5937" spans="6:14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</row>
    <row r="5938" spans="6:14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</row>
    <row r="5939" spans="6:14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</row>
    <row r="5940" spans="6:14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</row>
    <row r="5941" spans="6:14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</row>
    <row r="5942" spans="6:14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</row>
    <row r="5943" spans="6:14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</row>
    <row r="5944" spans="6:14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</row>
    <row r="5945" spans="6:14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</row>
    <row r="5946" spans="6:14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</row>
    <row r="5947" spans="6:14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</row>
    <row r="5948" spans="6:14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</row>
    <row r="5949" spans="6:14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</row>
    <row r="5950" spans="6:14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</row>
    <row r="5951" spans="6:14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</row>
    <row r="5952" spans="6:14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</row>
    <row r="5953" spans="6:14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</row>
    <row r="5954" spans="6:14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</row>
    <row r="5955" spans="6:14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</row>
    <row r="5956" spans="6:14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</row>
    <row r="5957" spans="6:14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</row>
    <row r="5958" spans="6:14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</row>
    <row r="5959" spans="6:14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</row>
    <row r="5960" spans="6:14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</row>
    <row r="5961" spans="6:14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</row>
    <row r="5962" spans="6:14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</row>
    <row r="5963" spans="6:14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</row>
    <row r="5964" spans="6:14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</row>
    <row r="5965" spans="6:14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</row>
    <row r="5966" spans="6:14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</row>
    <row r="5967" spans="6:14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</row>
    <row r="5968" spans="6:14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</row>
    <row r="5969" spans="6:14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</row>
    <row r="5970" spans="6:14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</row>
    <row r="5971" spans="6:14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</row>
    <row r="5972" spans="6:14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</row>
    <row r="5973" spans="6:14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</row>
    <row r="5974" spans="6:14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</row>
    <row r="5975" spans="6:14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</row>
    <row r="5976" spans="6:14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</row>
    <row r="5977" spans="6:14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</row>
    <row r="5978" spans="6:14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</row>
    <row r="5979" spans="6:14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</row>
    <row r="5980" spans="6:14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</row>
    <row r="5981" spans="6:14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</row>
    <row r="5982" spans="6:14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</row>
    <row r="5983" spans="6:14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</row>
    <row r="5984" spans="6:14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</row>
    <row r="5985" spans="6:14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</row>
    <row r="5986" spans="6:14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</row>
    <row r="5987" spans="6:14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</row>
    <row r="5988" spans="6:14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</row>
    <row r="5989" spans="6:14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</row>
    <row r="5990" spans="6:14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</row>
    <row r="5991" spans="6:14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</row>
    <row r="5992" spans="6:14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</row>
    <row r="5993" spans="6:14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</row>
    <row r="5994" spans="6:14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</row>
    <row r="5995" spans="6:14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</row>
    <row r="5996" spans="6:14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</row>
    <row r="5997" spans="6:14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</row>
    <row r="5998" spans="6:14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</row>
    <row r="5999" spans="6:14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</row>
    <row r="6000" spans="6:14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</row>
    <row r="6001" spans="6:14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</row>
    <row r="6002" spans="6:14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</row>
    <row r="6003" spans="6:14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</row>
    <row r="6004" spans="6:14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</row>
    <row r="6005" spans="6:14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</row>
    <row r="6006" spans="6:14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</row>
    <row r="6007" spans="6:14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</row>
    <row r="6008" spans="6:14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</row>
    <row r="6009" spans="6:14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</row>
    <row r="6010" spans="6:14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</row>
    <row r="6011" spans="6:14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</row>
    <row r="6012" spans="6:14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</row>
    <row r="6013" spans="6:14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</row>
    <row r="6014" spans="6:14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</row>
    <row r="6015" spans="6:14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</row>
    <row r="6016" spans="6:14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</row>
    <row r="6017" spans="6:14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</row>
    <row r="6018" spans="6:14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</row>
    <row r="6019" spans="6:14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</row>
    <row r="6020" spans="6:14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</row>
    <row r="6021" spans="6:14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</row>
    <row r="6022" spans="6:14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</row>
    <row r="6023" spans="6:14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</row>
    <row r="6024" spans="6:14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</row>
    <row r="6025" spans="6:14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</row>
    <row r="6026" spans="6:14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</row>
    <row r="6027" spans="6:14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</row>
    <row r="6028" spans="6:14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</row>
    <row r="6029" spans="6:14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</row>
    <row r="6030" spans="6:14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</row>
    <row r="6031" spans="6:14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</row>
    <row r="6032" spans="6:14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</row>
    <row r="6033" spans="6:14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</row>
    <row r="6034" spans="6:14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</row>
    <row r="6035" spans="6:14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</row>
    <row r="6036" spans="6:14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</row>
    <row r="6037" spans="6:14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</row>
    <row r="6038" spans="6:14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</row>
    <row r="6039" spans="6:14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</row>
    <row r="6040" spans="6:14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</row>
    <row r="6041" spans="6:14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</row>
    <row r="6042" spans="6:14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</row>
    <row r="6043" spans="6:14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</row>
    <row r="6044" spans="6:14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</row>
    <row r="6045" spans="6:14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</row>
    <row r="6046" spans="6:14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</row>
    <row r="6047" spans="6:14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</row>
    <row r="6048" spans="6:14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</row>
    <row r="6049" spans="6:14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</row>
    <row r="6050" spans="6:14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</row>
    <row r="6051" spans="6:14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</row>
    <row r="6052" spans="6:14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</row>
    <row r="6053" spans="6:14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</row>
    <row r="6054" spans="6:14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</row>
    <row r="6055" spans="6:14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</row>
    <row r="6056" spans="6:14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</row>
    <row r="6057" spans="6:14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</row>
    <row r="6058" spans="6:14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</row>
    <row r="6059" spans="6:14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</row>
    <row r="6060" spans="6:14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</row>
    <row r="6061" spans="6:14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</row>
    <row r="6062" spans="6:14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</row>
    <row r="6063" spans="6:14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</row>
    <row r="6064" spans="6:14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</row>
    <row r="6065" spans="6:14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</row>
    <row r="6066" spans="6:14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</row>
    <row r="6067" spans="6:14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</row>
    <row r="6068" spans="6:14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</row>
    <row r="6069" spans="6:14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</row>
    <row r="6070" spans="6:14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</row>
    <row r="6071" spans="6:14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</row>
    <row r="6072" spans="6:14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</row>
    <row r="6073" spans="6:14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</row>
    <row r="6074" spans="6:14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</row>
    <row r="6075" spans="6:14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</row>
    <row r="6076" spans="6:14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</row>
    <row r="6077" spans="6:14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</row>
    <row r="6078" spans="6:14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</row>
    <row r="6079" spans="6:14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</row>
    <row r="6080" spans="6:14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</row>
    <row r="6081" spans="6:14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</row>
    <row r="6082" spans="6:14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</row>
    <row r="6083" spans="6:14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</row>
    <row r="6084" spans="6:14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</row>
    <row r="6085" spans="6:14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</row>
    <row r="6086" spans="6:14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</row>
    <row r="6087" spans="6:14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</row>
    <row r="6088" spans="6:14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</row>
    <row r="6089" spans="6:14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</row>
    <row r="6090" spans="6:14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</row>
    <row r="6091" spans="6:14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</row>
    <row r="6092" spans="6:14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</row>
    <row r="6093" spans="6:14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</row>
    <row r="6094" spans="6:14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</row>
    <row r="6095" spans="6:14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</row>
    <row r="6096" spans="6:14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</row>
    <row r="6097" spans="6:14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</row>
    <row r="6098" spans="6:14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</row>
    <row r="6099" spans="6:14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</row>
    <row r="6100" spans="6:14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</row>
    <row r="6101" spans="6:14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</row>
    <row r="6102" spans="6:14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</row>
    <row r="6103" spans="6:14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</row>
    <row r="6104" spans="6:14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</row>
    <row r="6105" spans="6:14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</row>
    <row r="6106" spans="6:14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</row>
    <row r="6107" spans="6:14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</row>
    <row r="6108" spans="6:14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</row>
    <row r="6109" spans="6:14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</row>
    <row r="6110" spans="6:14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</row>
    <row r="6111" spans="6:14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</row>
    <row r="6112" spans="6:14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</row>
    <row r="6113" spans="6:14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</row>
    <row r="6114" spans="6:14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</row>
    <row r="6115" spans="6:14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</row>
    <row r="6116" spans="6:14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</row>
    <row r="6117" spans="6:14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</row>
    <row r="6118" spans="6:14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</row>
    <row r="6119" spans="6:14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</row>
    <row r="6120" spans="6:14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</row>
    <row r="6121" spans="6:14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</row>
    <row r="6122" spans="6:14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</row>
    <row r="6123" spans="6:14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</row>
    <row r="6124" spans="6:14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</row>
    <row r="6125" spans="6:14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</row>
    <row r="6126" spans="6:14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</row>
    <row r="6127" spans="6:14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</row>
    <row r="6128" spans="6:14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</row>
    <row r="6129" spans="6:14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</row>
    <row r="6130" spans="6:14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</row>
    <row r="6131" spans="6:14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</row>
    <row r="6132" spans="6:14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</row>
    <row r="6133" spans="6:14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</row>
    <row r="6134" spans="6:14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</row>
    <row r="6135" spans="6:14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</row>
    <row r="6136" spans="6:14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</row>
    <row r="6137" spans="6:14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</row>
    <row r="6138" spans="6:14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</row>
    <row r="6139" spans="6:14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</row>
    <row r="6140" spans="6:14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</row>
    <row r="6141" spans="6:14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</row>
    <row r="6142" spans="6:14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</row>
    <row r="6143" spans="6:14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</row>
    <row r="6144" spans="6:14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</row>
    <row r="6145" spans="6:14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</row>
    <row r="6146" spans="6:14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</row>
    <row r="6147" spans="6:14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</row>
    <row r="6148" spans="6:14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</row>
    <row r="6149" spans="6:14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</row>
    <row r="6150" spans="6:14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</row>
    <row r="6151" spans="6:14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</row>
    <row r="6152" spans="6:14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</row>
    <row r="6153" spans="6:14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</row>
    <row r="6154" spans="6:14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</row>
    <row r="6155" spans="6:14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</row>
    <row r="6156" spans="6:14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</row>
    <row r="6157" spans="6:14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</row>
    <row r="6158" spans="6:14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</row>
    <row r="6159" spans="6:14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</row>
    <row r="6160" spans="6:14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</row>
    <row r="6161" spans="6:14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</row>
    <row r="6162" spans="6:14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</row>
    <row r="6163" spans="6:14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</row>
    <row r="6164" spans="6:14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</row>
    <row r="6165" spans="6:14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</row>
    <row r="6166" spans="6:14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</row>
    <row r="6167" spans="6:14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</row>
    <row r="6168" spans="6:14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</row>
    <row r="6169" spans="6:14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</row>
    <row r="6170" spans="6:14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</row>
    <row r="6171" spans="6:14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</row>
    <row r="6172" spans="6:14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</row>
    <row r="6173" spans="6:14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</row>
    <row r="6174" spans="6:14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</row>
    <row r="6175" spans="6:14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</row>
    <row r="6176" spans="6:14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</row>
    <row r="6177" spans="6:14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</row>
    <row r="6178" spans="6:14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</row>
    <row r="6179" spans="6:14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</row>
    <row r="6180" spans="6:14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</row>
    <row r="6181" spans="6:14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</row>
    <row r="6182" spans="6:14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</row>
    <row r="6183" spans="6:14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</row>
    <row r="6184" spans="6:14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</row>
    <row r="6185" spans="6:14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</row>
    <row r="6186" spans="6:14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</row>
    <row r="6187" spans="6:14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</row>
    <row r="6188" spans="6:14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</row>
    <row r="6189" spans="6:14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</row>
    <row r="6190" spans="6:14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</row>
    <row r="6191" spans="6:14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</row>
    <row r="6192" spans="6:14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</row>
    <row r="6193" spans="6:14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</row>
    <row r="6194" spans="6:14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</row>
    <row r="6195" spans="6:14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</row>
    <row r="6196" spans="6:14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</row>
    <row r="6197" spans="6:14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</row>
    <row r="6198" spans="6:14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</row>
    <row r="6199" spans="6:14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</row>
    <row r="6200" spans="6:14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</row>
    <row r="6201" spans="6:14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</row>
    <row r="6202" spans="6:14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</row>
    <row r="6203" spans="6:14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</row>
    <row r="6204" spans="6:14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</row>
    <row r="6205" spans="6:14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</row>
    <row r="6206" spans="6:14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</row>
    <row r="6207" spans="6:14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</row>
    <row r="6208" spans="6:14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</row>
    <row r="6209" spans="6:14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</row>
    <row r="6210" spans="6:14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</row>
    <row r="6211" spans="6:14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</row>
    <row r="6212" spans="6:14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</row>
    <row r="6213" spans="6:14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</row>
    <row r="6214" spans="6:14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</row>
    <row r="6215" spans="6:14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</row>
    <row r="6216" spans="6:14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</row>
    <row r="6217" spans="6:14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</row>
    <row r="6218" spans="6:14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</row>
    <row r="6219" spans="6:14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</row>
    <row r="6220" spans="6:14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</row>
    <row r="6221" spans="6:14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</row>
    <row r="6222" spans="6:14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</row>
    <row r="6223" spans="6:14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</row>
    <row r="6224" spans="6:14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</row>
    <row r="6225" spans="6:14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</row>
    <row r="6226" spans="6:14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</row>
    <row r="6227" spans="6:14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</row>
    <row r="6228" spans="6:14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</row>
    <row r="6229" spans="6:14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</row>
    <row r="6230" spans="6:14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</row>
    <row r="6231" spans="6:14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</row>
    <row r="6232" spans="6:14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</row>
    <row r="6233" spans="6:14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</row>
    <row r="6234" spans="6:14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</row>
    <row r="6235" spans="6:14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</row>
    <row r="6236" spans="6:14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</row>
    <row r="6237" spans="6:14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</row>
    <row r="6238" spans="6:14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</row>
    <row r="6239" spans="6:14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</row>
    <row r="6240" spans="6:14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</row>
    <row r="6241" spans="6:14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</row>
    <row r="6242" spans="6:14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</row>
    <row r="6243" spans="6:14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</row>
    <row r="6244" spans="6:14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</row>
    <row r="6245" spans="6:14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</row>
    <row r="6246" spans="6:14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</row>
    <row r="6247" spans="6:14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</row>
    <row r="6248" spans="6:14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</row>
    <row r="6249" spans="6:14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</row>
    <row r="6250" spans="6:14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</row>
    <row r="6251" spans="6:14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</row>
    <row r="6252" spans="6:14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</row>
    <row r="6253" spans="6:14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</row>
    <row r="6254" spans="6:14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</row>
    <row r="6255" spans="6:14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</row>
    <row r="6256" spans="6:14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</row>
    <row r="6257" spans="6:14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</row>
    <row r="6258" spans="6:14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</row>
    <row r="6259" spans="6:14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</row>
    <row r="6260" spans="6:14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</row>
    <row r="6261" spans="6:14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</row>
    <row r="6262" spans="6:14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</row>
    <row r="6263" spans="6:14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</row>
    <row r="6264" spans="6:14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</row>
    <row r="6265" spans="6:14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</row>
    <row r="6266" spans="6:14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</row>
    <row r="6267" spans="6:14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</row>
    <row r="6268" spans="6:14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</row>
    <row r="6269" spans="6:14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</row>
    <row r="6270" spans="6:14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</row>
    <row r="6271" spans="6:14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</row>
    <row r="6272" spans="6:14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</row>
    <row r="6273" spans="6:14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</row>
    <row r="6274" spans="6:14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</row>
    <row r="6275" spans="6:14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</row>
    <row r="6276" spans="6:14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</row>
    <row r="6277" spans="6:14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</row>
    <row r="6278" spans="6:14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</row>
    <row r="6279" spans="6:14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</row>
    <row r="6280" spans="6:14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</row>
    <row r="6281" spans="6:14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</row>
    <row r="6282" spans="6:14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</row>
    <row r="6283" spans="6:14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</row>
    <row r="6284" spans="6:14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</row>
    <row r="6285" spans="6:14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</row>
    <row r="6286" spans="6:14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</row>
    <row r="6287" spans="6:14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</row>
    <row r="6288" spans="6:14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</row>
    <row r="6289" spans="6:14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</row>
    <row r="6290" spans="6:14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</row>
    <row r="6291" spans="6:14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</row>
    <row r="6292" spans="6:14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</row>
    <row r="6293" spans="6:14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</row>
    <row r="6294" spans="6:14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</row>
    <row r="6295" spans="6:14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</row>
    <row r="6296" spans="6:14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</row>
    <row r="6297" spans="6:14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</row>
    <row r="6298" spans="6:14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</row>
    <row r="6299" spans="6:14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</row>
    <row r="6300" spans="6:14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</row>
    <row r="6301" spans="6:14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</row>
    <row r="6302" spans="6:14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</row>
    <row r="6303" spans="6:14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</row>
    <row r="6304" spans="6:14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</row>
    <row r="6305" spans="6:14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</row>
    <row r="6306" spans="6:14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</row>
    <row r="6307" spans="6:14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</row>
    <row r="6308" spans="6:14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</row>
    <row r="6309" spans="6:14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</row>
    <row r="6310" spans="6:14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</row>
    <row r="6311" spans="6:14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</row>
    <row r="6312" spans="6:14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</row>
    <row r="6313" spans="6:14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</row>
    <row r="6314" spans="6:14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</row>
    <row r="6315" spans="6:14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</row>
    <row r="6316" spans="6:14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</row>
    <row r="6317" spans="6:14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</row>
    <row r="6318" spans="6:14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</row>
    <row r="6319" spans="6:14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</row>
    <row r="6320" spans="6:14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</row>
    <row r="6321" spans="6:14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</row>
    <row r="6322" spans="6:14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</row>
    <row r="6323" spans="6:14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</row>
    <row r="6324" spans="6:14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</row>
    <row r="6325" spans="6:14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</row>
    <row r="6326" spans="6:14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</row>
    <row r="6327" spans="6:14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</row>
    <row r="6328" spans="6:14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</row>
    <row r="6329" spans="6:14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</row>
    <row r="6330" spans="6:14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</row>
    <row r="6331" spans="6:14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</row>
    <row r="6332" spans="6:14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</row>
    <row r="6333" spans="6:14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</row>
    <row r="6334" spans="6:14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</row>
    <row r="6335" spans="6:14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</row>
    <row r="6336" spans="6:14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</row>
    <row r="6337" spans="6:14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</row>
    <row r="6338" spans="6:14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</row>
    <row r="6339" spans="6:14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</row>
    <row r="6340" spans="6:14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</row>
    <row r="6341" spans="6:14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</row>
    <row r="6342" spans="6:14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</row>
    <row r="6343" spans="6:14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</row>
    <row r="6344" spans="6:14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</row>
    <row r="6345" spans="6:14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</row>
    <row r="6346" spans="6:14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</row>
    <row r="6347" spans="6:14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</row>
    <row r="6348" spans="6:14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</row>
    <row r="6349" spans="6:14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</row>
    <row r="6350" spans="6:14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</row>
    <row r="6351" spans="6:14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</row>
    <row r="6352" spans="6:14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</row>
    <row r="6353" spans="6:14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</row>
    <row r="6354" spans="6:14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</row>
    <row r="6355" spans="6:14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</row>
    <row r="6356" spans="6:14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</row>
    <row r="6357" spans="6:14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</row>
    <row r="6358" spans="6:14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</row>
    <row r="6359" spans="6:14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</row>
    <row r="6360" spans="6:14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</row>
    <row r="6361" spans="6:14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</row>
    <row r="6362" spans="6:14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</row>
    <row r="6363" spans="6:14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</row>
    <row r="6364" spans="6:14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</row>
    <row r="6365" spans="6:14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</row>
    <row r="6366" spans="6:14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</row>
    <row r="6367" spans="6:14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</row>
    <row r="6368" spans="6:14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</row>
    <row r="6369" spans="6:14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</row>
    <row r="6370" spans="6:14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</row>
    <row r="6371" spans="6:14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</row>
    <row r="6372" spans="6:14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</row>
    <row r="6373" spans="6:14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</row>
    <row r="6374" spans="6:14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</row>
    <row r="6375" spans="6:14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</row>
    <row r="6376" spans="6:14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</row>
    <row r="6377" spans="6:14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</row>
    <row r="6378" spans="6:14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</row>
    <row r="6379" spans="6:14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</row>
    <row r="6380" spans="6:14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</row>
    <row r="6381" spans="6:14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</row>
    <row r="6382" spans="6:14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</row>
    <row r="6383" spans="6:14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</row>
    <row r="6384" spans="6:14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</row>
    <row r="6385" spans="6:14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</row>
    <row r="6386" spans="6:14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</row>
    <row r="6387" spans="6:14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</row>
    <row r="6388" spans="6:14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</row>
    <row r="6389" spans="6:14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</row>
    <row r="6390" spans="6:14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</row>
    <row r="6391" spans="6:14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</row>
    <row r="6392" spans="6:14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</row>
    <row r="6393" spans="6:14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</row>
    <row r="6394" spans="6:14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</row>
    <row r="6395" spans="6:14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</row>
    <row r="6396" spans="6:14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</row>
    <row r="6397" spans="6:14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</row>
    <row r="6398" spans="6:14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</row>
    <row r="6399" spans="6:14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</row>
    <row r="6400" spans="6:14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</row>
    <row r="6401" spans="6:14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</row>
    <row r="6402" spans="6:14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</row>
    <row r="6403" spans="6:14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</row>
    <row r="6404" spans="6:14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</row>
    <row r="6405" spans="6:14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</row>
    <row r="6406" spans="6:14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</row>
    <row r="6407" spans="6:14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</row>
    <row r="6408" spans="6:14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</row>
    <row r="6409" spans="6:14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</row>
    <row r="6410" spans="6:14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</row>
    <row r="6411" spans="6:14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</row>
    <row r="6412" spans="6:14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</row>
    <row r="6413" spans="6:14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</row>
    <row r="6414" spans="6:14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</row>
    <row r="6415" spans="6:14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</row>
    <row r="6416" spans="6:14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</row>
    <row r="6417" spans="6:14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</row>
    <row r="6418" spans="6:14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</row>
    <row r="6419" spans="6:14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</row>
    <row r="6420" spans="6:14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</row>
    <row r="6421" spans="6:14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</row>
    <row r="6422" spans="6:14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</row>
    <row r="6423" spans="6:14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</row>
    <row r="6424" spans="6:14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</row>
    <row r="6425" spans="6:14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</row>
    <row r="6426" spans="6:14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</row>
    <row r="6427" spans="6:14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</row>
    <row r="6428" spans="6:14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</row>
    <row r="6429" spans="6:14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</row>
    <row r="6430" spans="6:14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</row>
    <row r="6431" spans="6:14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</row>
    <row r="6432" spans="6:14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</row>
    <row r="6433" spans="6:14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</row>
    <row r="6434" spans="6:14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</row>
    <row r="6435" spans="6:14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</row>
    <row r="6436" spans="6:14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</row>
    <row r="6437" spans="6:14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</row>
    <row r="6438" spans="6:14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</row>
    <row r="6439" spans="6:14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</row>
    <row r="6440" spans="6:14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</row>
    <row r="6441" spans="6:14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</row>
    <row r="6442" spans="6:14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</row>
    <row r="6443" spans="6:14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</row>
    <row r="6444" spans="6:14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</row>
    <row r="6445" spans="6:14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</row>
    <row r="6446" spans="6:14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</row>
    <row r="6447" spans="6:14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</row>
    <row r="6448" spans="6:14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</row>
    <row r="6449" spans="6:14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</row>
    <row r="6450" spans="6:14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</row>
    <row r="6451" spans="6:14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</row>
    <row r="6452" spans="6:14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</row>
    <row r="6453" spans="6:14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</row>
    <row r="6454" spans="6:14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</row>
    <row r="6455" spans="6:14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</row>
    <row r="6456" spans="6:14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</row>
    <row r="6457" spans="6:14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</row>
    <row r="6458" spans="6:14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</row>
    <row r="6459" spans="6:14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</row>
    <row r="6460" spans="6:14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</row>
    <row r="6461" spans="6:14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</row>
    <row r="6462" spans="6:14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</row>
    <row r="6463" spans="6:14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</row>
    <row r="6464" spans="6:14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</row>
    <row r="6465" spans="6:14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</row>
    <row r="6466" spans="6:14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</row>
    <row r="6467" spans="6:14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</row>
    <row r="6468" spans="6:14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</row>
    <row r="6469" spans="6:14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</row>
    <row r="6470" spans="6:14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</row>
    <row r="6471" spans="6:14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</row>
    <row r="6472" spans="6:14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</row>
    <row r="6473" spans="6:14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</row>
    <row r="6474" spans="6:14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</row>
    <row r="6475" spans="6:14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</row>
    <row r="6476" spans="6:14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</row>
    <row r="6477" spans="6:14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</row>
    <row r="6478" spans="6:14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</row>
    <row r="6479" spans="6:14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</row>
    <row r="6480" spans="6:14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</row>
    <row r="6481" spans="6:14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</row>
    <row r="6482" spans="6:14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</row>
    <row r="6483" spans="6:14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</row>
    <row r="6484" spans="6:14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</row>
    <row r="6485" spans="6:14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</row>
    <row r="6486" spans="6:14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</row>
    <row r="6487" spans="6:14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</row>
    <row r="6488" spans="6:14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</row>
    <row r="6489" spans="6:14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</row>
    <row r="6490" spans="6:14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</row>
    <row r="6491" spans="6:14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</row>
    <row r="6492" spans="6:14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</row>
    <row r="6493" spans="6:14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</row>
    <row r="6494" spans="6:14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</row>
    <row r="6495" spans="6:14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</row>
    <row r="6496" spans="6:14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</row>
    <row r="6497" spans="6:14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</row>
    <row r="6498" spans="6:14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</row>
    <row r="6499" spans="6:14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</row>
    <row r="6500" spans="6:14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</row>
    <row r="6501" spans="6:14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</row>
    <row r="6502" spans="6:14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</row>
    <row r="6503" spans="6:14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</row>
    <row r="6504" spans="6:14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</row>
    <row r="6505" spans="6:14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</row>
    <row r="6506" spans="6:14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</row>
    <row r="6507" spans="6:14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</row>
    <row r="6508" spans="6:14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</row>
    <row r="6509" spans="6:14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</row>
    <row r="6510" spans="6:14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</row>
    <row r="6511" spans="6:14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</row>
    <row r="6512" spans="6:14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</row>
    <row r="6513" spans="6:14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</row>
    <row r="6514" spans="6:14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</row>
    <row r="6515" spans="6:14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</row>
    <row r="6516" spans="6:14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</row>
    <row r="6517" spans="6:14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</row>
    <row r="6518" spans="6:14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</row>
    <row r="6519" spans="6:14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</row>
    <row r="6520" spans="6:14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</row>
    <row r="6521" spans="6:14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</row>
    <row r="6522" spans="6:14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</row>
    <row r="6523" spans="6:14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</row>
    <row r="6524" spans="6:14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</row>
    <row r="6525" spans="6:14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</row>
    <row r="6526" spans="6:14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</row>
    <row r="6527" spans="6:14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</row>
    <row r="6528" spans="6:14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</row>
    <row r="6529" spans="6:14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</row>
    <row r="6530" spans="6:14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</row>
    <row r="6531" spans="6:14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</row>
    <row r="6532" spans="6:14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</row>
    <row r="6533" spans="6:14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</row>
    <row r="6534" spans="6:14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</row>
    <row r="6535" spans="6:14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</row>
    <row r="6536" spans="6:14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</row>
    <row r="6537" spans="6:14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</row>
    <row r="6538" spans="6:14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</row>
    <row r="6539" spans="6:14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</row>
    <row r="6540" spans="6:14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</row>
    <row r="6541" spans="6:14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</row>
    <row r="6542" spans="6:14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</row>
    <row r="6543" spans="6:14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</row>
    <row r="6544" spans="6:14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</row>
    <row r="6545" spans="6:14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</row>
    <row r="6546" spans="6:14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</row>
    <row r="6547" spans="6:14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</row>
    <row r="6548" spans="6:14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</row>
    <row r="6549" spans="6:14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</row>
    <row r="6550" spans="6:14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</row>
    <row r="6551" spans="6:14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</row>
    <row r="6552" spans="6:14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</row>
    <row r="6553" spans="6:14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</row>
    <row r="6554" spans="6:14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</row>
    <row r="6555" spans="6:14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</row>
    <row r="6556" spans="6:14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</row>
    <row r="6557" spans="6:14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</row>
    <row r="6558" spans="6:14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</row>
    <row r="6559" spans="6:14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</row>
    <row r="6560" spans="6:14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</row>
    <row r="6561" spans="6:14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</row>
    <row r="6562" spans="6:14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</row>
    <row r="6563" spans="6:14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</row>
    <row r="6564" spans="6:14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</row>
    <row r="6565" spans="6:14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</row>
    <row r="6566" spans="6:14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</row>
    <row r="6567" spans="6:14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</row>
    <row r="6568" spans="6:14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</row>
    <row r="6569" spans="6:14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</row>
    <row r="6570" spans="6:14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</row>
    <row r="6571" spans="6:14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</row>
    <row r="6572" spans="6:14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</row>
    <row r="6573" spans="6:14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</row>
    <row r="6574" spans="6:14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</row>
    <row r="6575" spans="6:14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</row>
    <row r="6576" spans="6:14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</row>
    <row r="6577" spans="6:14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</row>
    <row r="6578" spans="6:14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</row>
    <row r="6579" spans="6:14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</row>
    <row r="6580" spans="6:14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</row>
    <row r="6581" spans="6:14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</row>
    <row r="6582" spans="6:14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</row>
    <row r="6583" spans="6:14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</row>
    <row r="6584" spans="6:14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</row>
    <row r="6585" spans="6:14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</row>
    <row r="6586" spans="6:14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</row>
    <row r="6587" spans="6:14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</row>
    <row r="6588" spans="6:14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</row>
    <row r="6589" spans="6:14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</row>
    <row r="6590" spans="6:14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</row>
    <row r="6591" spans="6:14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</row>
    <row r="6592" spans="6:14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</row>
    <row r="6593" spans="6:14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</row>
    <row r="6594" spans="6:14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</row>
    <row r="6595" spans="6:14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</row>
    <row r="6596" spans="6:14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</row>
    <row r="6597" spans="6:14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</row>
    <row r="6598" spans="6:14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</row>
    <row r="6599" spans="6:14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</row>
    <row r="6600" spans="6:14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</row>
    <row r="6601" spans="6:14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</row>
    <row r="6602" spans="6:14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</row>
    <row r="6603" spans="6:14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</row>
    <row r="6604" spans="6:14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</row>
    <row r="6605" spans="6:14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</row>
    <row r="6606" spans="6:14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</row>
    <row r="6607" spans="6:14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</row>
    <row r="6608" spans="6:14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</row>
    <row r="6609" spans="6:14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</row>
    <row r="6610" spans="6:14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</row>
    <row r="6611" spans="6:14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</row>
    <row r="6612" spans="6:14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</row>
    <row r="6613" spans="6:14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</row>
    <row r="6614" spans="6:14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</row>
    <row r="6615" spans="6:14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</row>
    <row r="6616" spans="6:14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</row>
    <row r="6617" spans="6:14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</row>
    <row r="6618" spans="6:14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</row>
    <row r="6619" spans="6:14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</row>
    <row r="6620" spans="6:14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</row>
    <row r="6621" spans="6:14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</row>
    <row r="6622" spans="6:14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</row>
    <row r="6623" spans="6:14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</row>
    <row r="6624" spans="6:14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</row>
    <row r="6625" spans="6:14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</row>
    <row r="6626" spans="6:14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</row>
    <row r="6627" spans="6:14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</row>
    <row r="6628" spans="6:14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</row>
    <row r="6629" spans="6:14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</row>
    <row r="6630" spans="6:14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</row>
    <row r="6631" spans="6:14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</row>
    <row r="6632" spans="6:14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</row>
    <row r="6633" spans="6:14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</row>
    <row r="6634" spans="6:14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</row>
    <row r="6635" spans="6:14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</row>
    <row r="6636" spans="6:14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</row>
    <row r="6637" spans="6:14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</row>
    <row r="6638" spans="6:14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</row>
    <row r="6639" spans="6:14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</row>
    <row r="6640" spans="6:14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</row>
    <row r="6641" spans="6:14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</row>
    <row r="6642" spans="6:14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</row>
    <row r="6643" spans="6:14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</row>
    <row r="6644" spans="6:14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</row>
    <row r="6645" spans="6:14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</row>
    <row r="6646" spans="6:14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</row>
    <row r="6647" spans="6:14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</row>
    <row r="6648" spans="6:14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</row>
    <row r="6649" spans="6:14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</row>
    <row r="6650" spans="6:14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</row>
    <row r="6651" spans="6:14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</row>
    <row r="6652" spans="6:14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</row>
    <row r="6653" spans="6:14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</row>
    <row r="6654" spans="6:14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</row>
    <row r="6655" spans="6:14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</row>
    <row r="6656" spans="6:14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</row>
    <row r="6657" spans="6:14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</row>
    <row r="6658" spans="6:14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</row>
    <row r="6659" spans="6:14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</row>
    <row r="6660" spans="6:14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</row>
    <row r="6661" spans="6:14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</row>
    <row r="6662" spans="6:14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</row>
    <row r="6663" spans="6:14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</row>
    <row r="6664" spans="6:14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</row>
    <row r="6665" spans="6:14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</row>
    <row r="6666" spans="6:14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</row>
    <row r="6667" spans="6:14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</row>
    <row r="6668" spans="6:14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</row>
    <row r="6669" spans="6:14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</row>
    <row r="6670" spans="6:14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</row>
    <row r="6671" spans="6:14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</row>
    <row r="6672" spans="6:14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</row>
    <row r="6673" spans="6:14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</row>
    <row r="6674" spans="6:14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</row>
    <row r="6675" spans="6:14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</row>
    <row r="6676" spans="6:14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</row>
    <row r="6677" spans="6:14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</row>
    <row r="6678" spans="6:14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</row>
    <row r="6679" spans="6:14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</row>
    <row r="6680" spans="6:14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</row>
    <row r="6681" spans="6:14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</row>
    <row r="6682" spans="6:14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</row>
    <row r="6683" spans="6:14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</row>
    <row r="6684" spans="6:14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</row>
    <row r="6685" spans="6:14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</row>
    <row r="6686" spans="6:14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</row>
    <row r="6687" spans="6:14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</row>
    <row r="6688" spans="6:14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</row>
    <row r="6689" spans="6:14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</row>
    <row r="6690" spans="6:14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</row>
    <row r="6691" spans="6:14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</row>
    <row r="6692" spans="6:14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</row>
    <row r="6693" spans="6:14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</row>
    <row r="6694" spans="6:14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</row>
    <row r="6695" spans="6:14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</row>
    <row r="6696" spans="6:14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</row>
    <row r="6697" spans="6:14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</row>
    <row r="6698" spans="6:14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</row>
    <row r="6699" spans="6:14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</row>
    <row r="6700" spans="6:14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</row>
    <row r="6701" spans="6:14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</row>
    <row r="6702" spans="6:14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</row>
    <row r="6703" spans="6:14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</row>
    <row r="6704" spans="6:14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</row>
    <row r="6705" spans="6:14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</row>
    <row r="6706" spans="6:14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</row>
    <row r="6707" spans="6:14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</row>
    <row r="6708" spans="6:14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</row>
    <row r="6709" spans="6:14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</row>
    <row r="6710" spans="6:14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</row>
    <row r="6711" spans="6:14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</row>
    <row r="6712" spans="6:14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</row>
    <row r="6713" spans="6:14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</row>
    <row r="6714" spans="6:14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</row>
    <row r="6715" spans="6:14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</row>
    <row r="6716" spans="6:14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</row>
    <row r="6717" spans="6:14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</row>
    <row r="6718" spans="6:14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</row>
    <row r="6719" spans="6:14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</row>
    <row r="6720" spans="6:14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</row>
    <row r="6721" spans="6:14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</row>
    <row r="6722" spans="6:14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</row>
    <row r="6723" spans="6:14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</row>
    <row r="6724" spans="6:14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</row>
    <row r="6725" spans="6:14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</row>
    <row r="6726" spans="6:14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</row>
    <row r="6727" spans="6:14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</row>
    <row r="6728" spans="6:14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</row>
    <row r="6729" spans="6:14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</row>
    <row r="6730" spans="6:14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</row>
    <row r="6731" spans="6:14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</row>
    <row r="6732" spans="6:14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</row>
    <row r="6733" spans="6:14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</row>
    <row r="6734" spans="6:14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</row>
    <row r="6735" spans="6:14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</row>
    <row r="6736" spans="6:14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</row>
    <row r="6737" spans="6:14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</row>
    <row r="6738" spans="6:14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</row>
    <row r="6739" spans="6:14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</row>
    <row r="6740" spans="6:14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</row>
    <row r="6741" spans="6:14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</row>
    <row r="6742" spans="6:14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</row>
    <row r="6743" spans="6:14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</row>
    <row r="6744" spans="6:14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</row>
    <row r="6745" spans="6:14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</row>
    <row r="6746" spans="6:14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</row>
    <row r="6747" spans="6:14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</row>
    <row r="6748" spans="6:14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</row>
    <row r="6749" spans="6:14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</row>
    <row r="6750" spans="6:14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</row>
    <row r="6751" spans="6:14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</row>
    <row r="6752" spans="6:14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</row>
    <row r="6753" spans="6:14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</row>
    <row r="6754" spans="6:14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</row>
    <row r="6755" spans="6:14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</row>
    <row r="6756" spans="6:14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</row>
    <row r="6757" spans="6:14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</row>
    <row r="6758" spans="6:14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</row>
    <row r="6759" spans="6:14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</row>
    <row r="6760" spans="6:14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</row>
    <row r="6761" spans="6:14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</row>
    <row r="6762" spans="6:14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</row>
    <row r="6763" spans="6:14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</row>
    <row r="6764" spans="6:14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</row>
    <row r="6765" spans="6:14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</row>
    <row r="6766" spans="6:14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</row>
    <row r="6767" spans="6:14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</row>
    <row r="6768" spans="6:14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</row>
    <row r="6769" spans="6:14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</row>
    <row r="6770" spans="6:14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</row>
    <row r="6771" spans="6:14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</row>
    <row r="6772" spans="6:14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</row>
    <row r="6773" spans="6:14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</row>
    <row r="6774" spans="6:14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</row>
    <row r="6775" spans="6:14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</row>
    <row r="6776" spans="6:14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</row>
    <row r="6777" spans="6:14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</row>
    <row r="6778" spans="6:14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</row>
    <row r="6779" spans="6:14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</row>
    <row r="6780" spans="6:14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</row>
    <row r="6781" spans="6:14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</row>
    <row r="6782" spans="6:14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</row>
    <row r="6783" spans="6:14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</row>
    <row r="6784" spans="6:14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</row>
    <row r="6785" spans="6:14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</row>
    <row r="6786" spans="6:14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</row>
    <row r="6787" spans="6:14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</row>
    <row r="6788" spans="6:14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</row>
    <row r="6789" spans="6:14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</row>
    <row r="6790" spans="6:14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</row>
    <row r="6791" spans="6:14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</row>
    <row r="6792" spans="6:14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</row>
    <row r="6793" spans="6:14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</row>
    <row r="6794" spans="6:14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</row>
    <row r="6795" spans="6:14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</row>
    <row r="6796" spans="6:14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</row>
    <row r="6797" spans="6:14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</row>
    <row r="6798" spans="6:14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</row>
    <row r="6799" spans="6:14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</row>
    <row r="6800" spans="6:14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</row>
    <row r="6801" spans="6:14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</row>
    <row r="6802" spans="6:14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</row>
    <row r="6803" spans="6:14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</row>
    <row r="6804" spans="6:14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</row>
    <row r="6805" spans="6:14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</row>
    <row r="6806" spans="6:14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</row>
    <row r="6807" spans="6:14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</row>
    <row r="6808" spans="6:14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</row>
    <row r="6809" spans="6:14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</row>
    <row r="6810" spans="6:14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</row>
    <row r="6811" spans="6:14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</row>
    <row r="6812" spans="6:14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</row>
    <row r="6813" spans="6:14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</row>
    <row r="6814" spans="6:14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</row>
    <row r="6815" spans="6:14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</row>
    <row r="6816" spans="6:14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</row>
    <row r="6817" spans="6:14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</row>
    <row r="6818" spans="6:14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</row>
    <row r="6819" spans="6:14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</row>
    <row r="6820" spans="6:14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</row>
    <row r="6821" spans="6:14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</row>
    <row r="6822" spans="6:14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</row>
    <row r="6823" spans="6:14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</row>
    <row r="6824" spans="6:14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</row>
    <row r="6825" spans="6:14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</row>
    <row r="6826" spans="6:14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</row>
    <row r="6827" spans="6:14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</row>
    <row r="6828" spans="6:14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</row>
    <row r="6829" spans="6:14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</row>
    <row r="6830" spans="6:14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</row>
    <row r="6831" spans="6:14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</row>
    <row r="6832" spans="6:14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</row>
    <row r="6833" spans="6:14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</row>
    <row r="6834" spans="6:14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</row>
    <row r="6835" spans="6:14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</row>
    <row r="6836" spans="6:14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</row>
    <row r="6837" spans="6:14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</row>
    <row r="6838" spans="6:14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</row>
    <row r="6839" spans="6:14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</row>
    <row r="6840" spans="6:14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</row>
    <row r="6841" spans="6:14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</row>
    <row r="6842" spans="6:14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</row>
    <row r="6843" spans="6:14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</row>
    <row r="6844" spans="6:14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</row>
    <row r="6845" spans="6:14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</row>
    <row r="6846" spans="6:14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</row>
    <row r="6847" spans="6:14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</row>
    <row r="6848" spans="6:14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</row>
    <row r="6849" spans="6:14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</row>
    <row r="6850" spans="6:14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</row>
    <row r="6851" spans="6:14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</row>
    <row r="6852" spans="6:14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</row>
    <row r="6853" spans="6:14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</row>
    <row r="6854" spans="6:14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</row>
    <row r="6855" spans="6:14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</row>
    <row r="6856" spans="6:14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</row>
    <row r="6857" spans="6:14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</row>
    <row r="6858" spans="6:14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</row>
    <row r="6859" spans="6:14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</row>
    <row r="6860" spans="6:14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</row>
    <row r="6861" spans="6:14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</row>
    <row r="6862" spans="6:14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</row>
    <row r="6863" spans="6:14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</row>
    <row r="6864" spans="6:14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</row>
    <row r="6865" spans="6:14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</row>
    <row r="6866" spans="6:14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</row>
    <row r="6867" spans="6:14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</row>
    <row r="6868" spans="6:14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</row>
    <row r="6869" spans="6:14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</row>
    <row r="6870" spans="6:14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</row>
    <row r="6871" spans="6:14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</row>
    <row r="6872" spans="6:14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</row>
    <row r="6873" spans="6:14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</row>
    <row r="6874" spans="6:14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</row>
    <row r="6875" spans="6:14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</row>
    <row r="6876" spans="6:14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</row>
    <row r="6877" spans="6:14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</row>
    <row r="6878" spans="6:14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</row>
    <row r="6879" spans="6:14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</row>
    <row r="6880" spans="6:14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</row>
    <row r="6881" spans="6:14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</row>
    <row r="6882" spans="6:14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</row>
    <row r="6883" spans="6:14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</row>
    <row r="6884" spans="6:14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</row>
    <row r="6885" spans="6:14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</row>
    <row r="6886" spans="6:14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</row>
    <row r="6887" spans="6:14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</row>
    <row r="6888" spans="6:14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</row>
    <row r="6889" spans="6:14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</row>
    <row r="6890" spans="6:14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</row>
    <row r="6891" spans="6:14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</row>
    <row r="6892" spans="6:14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</row>
    <row r="6893" spans="6:14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</row>
    <row r="6894" spans="6:14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</row>
    <row r="6895" spans="6:14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</row>
    <row r="6896" spans="6:14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</row>
    <row r="6897" spans="6:14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</row>
    <row r="6898" spans="6:14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</row>
    <row r="6899" spans="6:14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</row>
    <row r="6900" spans="6:14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</row>
    <row r="6901" spans="6:14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</row>
    <row r="6902" spans="6:14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</row>
    <row r="6903" spans="6:14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</row>
    <row r="6904" spans="6:14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</row>
    <row r="6905" spans="6:14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</row>
    <row r="6906" spans="6:14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</row>
    <row r="6907" spans="6:14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</row>
    <row r="6908" spans="6:14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</row>
    <row r="6909" spans="6:14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</row>
    <row r="6910" spans="6:14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</row>
    <row r="6911" spans="6:14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</row>
    <row r="6912" spans="6:14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</row>
    <row r="6913" spans="6:14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</row>
    <row r="6914" spans="6:14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</row>
    <row r="6915" spans="6:14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</row>
    <row r="6916" spans="6:14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</row>
    <row r="6917" spans="6:14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</row>
    <row r="6918" spans="6:14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</row>
    <row r="6919" spans="6:14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</row>
    <row r="6920" spans="6:14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</row>
    <row r="6921" spans="6:14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</row>
    <row r="6922" spans="6:14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</row>
    <row r="6923" spans="6:14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</row>
    <row r="6924" spans="6:14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</row>
    <row r="6925" spans="6:14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</row>
    <row r="6926" spans="6:14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</row>
    <row r="6927" spans="6:14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</row>
    <row r="6928" spans="6:14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</row>
    <row r="6929" spans="6:14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</row>
    <row r="6930" spans="6:14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</row>
    <row r="6931" spans="6:14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</row>
    <row r="6932" spans="6:14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</row>
    <row r="6933" spans="6:14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</row>
    <row r="6934" spans="6:14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</row>
    <row r="6935" spans="6:14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</row>
    <row r="6936" spans="6:14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</row>
    <row r="6937" spans="6:14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</row>
    <row r="6938" spans="6:14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</row>
    <row r="6939" spans="6:14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</row>
    <row r="6940" spans="6:14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</row>
    <row r="6941" spans="6:14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</row>
    <row r="6942" spans="6:14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</row>
    <row r="6943" spans="6:14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</row>
    <row r="6944" spans="6:14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</row>
    <row r="6945" spans="6:14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</row>
    <row r="6946" spans="6:14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</row>
    <row r="6947" spans="6:14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</row>
    <row r="6948" spans="6:14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</row>
    <row r="6949" spans="6:14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</row>
    <row r="6950" spans="6:14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</row>
    <row r="6951" spans="6:14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</row>
    <row r="6952" spans="6:14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</row>
    <row r="6953" spans="6:14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</row>
    <row r="6954" spans="6:14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</row>
    <row r="6955" spans="6:14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</row>
    <row r="6956" spans="6:14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</row>
    <row r="6957" spans="6:14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</row>
    <row r="6958" spans="6:14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</row>
    <row r="6959" spans="6:14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</row>
    <row r="6960" spans="6:14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</row>
    <row r="6961" spans="6:14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</row>
    <row r="6962" spans="6:14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</row>
    <row r="6963" spans="6:14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</row>
    <row r="6964" spans="6:14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</row>
    <row r="6965" spans="6:14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</row>
    <row r="6966" spans="6:14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</row>
    <row r="6967" spans="6:14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</row>
    <row r="6968" spans="6:14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</row>
    <row r="6969" spans="6:14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</row>
    <row r="6970" spans="6:14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</row>
    <row r="6971" spans="6:14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</row>
    <row r="6972" spans="6:14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</row>
    <row r="6973" spans="6:14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</row>
    <row r="6974" spans="6:14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</row>
    <row r="6975" spans="6:14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</row>
    <row r="6976" spans="6:14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</row>
    <row r="6977" spans="6:14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</row>
    <row r="6978" spans="6:14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</row>
    <row r="6979" spans="6:14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</row>
    <row r="6980" spans="6:14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</row>
    <row r="6981" spans="6:14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</row>
    <row r="6982" spans="6:14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</row>
    <row r="6983" spans="6:14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</row>
    <row r="6984" spans="6:14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</row>
    <row r="6985" spans="6:14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</row>
    <row r="6986" spans="6:14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</row>
    <row r="6987" spans="6:14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</row>
    <row r="6988" spans="6:14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</row>
    <row r="6989" spans="6:14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</row>
    <row r="6990" spans="6:14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</row>
    <row r="6991" spans="6:14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</row>
    <row r="6992" spans="6:14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</row>
    <row r="6993" spans="6:14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</row>
    <row r="6994" spans="6:14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</row>
    <row r="6995" spans="6:14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</row>
    <row r="6996" spans="6:14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</row>
    <row r="6997" spans="6:14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</row>
    <row r="6998" spans="6:14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</row>
    <row r="6999" spans="6:14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</row>
    <row r="7000" spans="6:14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</row>
    <row r="7001" spans="6:14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</row>
    <row r="7002" spans="6:14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</row>
    <row r="7003" spans="6:14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</row>
    <row r="7004" spans="6:14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</row>
    <row r="7005" spans="6:14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</row>
    <row r="7006" spans="6:14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</row>
    <row r="7007" spans="6:14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</row>
    <row r="7008" spans="6:14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</row>
    <row r="7009" spans="6:14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</row>
    <row r="7010" spans="6:14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</row>
    <row r="7011" spans="6:14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</row>
    <row r="7012" spans="6:14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</row>
    <row r="7013" spans="6:14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</row>
    <row r="7014" spans="6:14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</row>
    <row r="7015" spans="6:14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</row>
    <row r="7016" spans="6:14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</row>
    <row r="7017" spans="6:14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</row>
    <row r="7018" spans="6:14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</row>
    <row r="7019" spans="6:14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</row>
    <row r="7020" spans="6:14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</row>
    <row r="7021" spans="6:14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</row>
    <row r="7022" spans="6:14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</row>
    <row r="7023" spans="6:14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</row>
    <row r="7024" spans="6:14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</row>
    <row r="7025" spans="6:14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</row>
    <row r="7026" spans="6:14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</row>
    <row r="7027" spans="6:14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</row>
    <row r="7028" spans="6:14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</row>
    <row r="7029" spans="6:14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</row>
    <row r="7030" spans="6:14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</row>
    <row r="7031" spans="6:14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</row>
    <row r="7032" spans="6:14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</row>
    <row r="7033" spans="6:14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</row>
    <row r="7034" spans="6:14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</row>
    <row r="7035" spans="6:14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</row>
    <row r="7036" spans="6:14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</row>
    <row r="7037" spans="6:14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</row>
    <row r="7038" spans="6:14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</row>
    <row r="7039" spans="6:14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</row>
    <row r="7040" spans="6:14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</row>
    <row r="7041" spans="6:14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</row>
    <row r="7042" spans="6:14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</row>
    <row r="7043" spans="6:14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</row>
    <row r="7044" spans="6:14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</row>
    <row r="7045" spans="6:14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</row>
    <row r="7046" spans="6:14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</row>
    <row r="7047" spans="6:14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</row>
    <row r="7048" spans="6:14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</row>
    <row r="7049" spans="6:14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</row>
    <row r="7050" spans="6:14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</row>
    <row r="7051" spans="6:14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</row>
    <row r="7052" spans="6:14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</row>
    <row r="7053" spans="6:14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</row>
    <row r="7054" spans="6:14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</row>
    <row r="7055" spans="6:14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</row>
    <row r="7056" spans="6:14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</row>
    <row r="7057" spans="6:14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</row>
    <row r="7058" spans="6:14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</row>
    <row r="7059" spans="6:14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</row>
    <row r="7060" spans="6:14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</row>
    <row r="7061" spans="6:14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</row>
    <row r="7062" spans="6:14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</row>
    <row r="7063" spans="6:14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</row>
    <row r="7064" spans="6:14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</row>
    <row r="7065" spans="6:14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</row>
    <row r="7066" spans="6:14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</row>
    <row r="7067" spans="6:14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</row>
    <row r="7068" spans="6:14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</row>
    <row r="7069" spans="6:14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</row>
    <row r="7070" spans="6:14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</row>
    <row r="7071" spans="6:14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</row>
    <row r="7072" spans="6:14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</row>
    <row r="7073" spans="6:14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</row>
    <row r="7074" spans="6:14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</row>
    <row r="7075" spans="6:14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</row>
    <row r="7076" spans="6:14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</row>
    <row r="7077" spans="6:14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</row>
    <row r="7078" spans="6:14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</row>
    <row r="7079" spans="6:14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</row>
    <row r="7080" spans="6:14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</row>
    <row r="7081" spans="6:14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</row>
    <row r="7082" spans="6:14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</row>
    <row r="7083" spans="6:14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</row>
    <row r="7084" spans="6:14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</row>
    <row r="7085" spans="6:14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</row>
    <row r="7086" spans="6:14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</row>
    <row r="7087" spans="6:14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</row>
    <row r="7088" spans="6:14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</row>
    <row r="7089" spans="6:14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</row>
    <row r="7090" spans="6:14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</row>
    <row r="7091" spans="6:14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</row>
    <row r="7092" spans="6:14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</row>
    <row r="7093" spans="6:14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</row>
    <row r="7094" spans="6:14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</row>
    <row r="7095" spans="6:14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</row>
    <row r="7096" spans="6:14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</row>
    <row r="7097" spans="6:14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</row>
    <row r="7098" spans="6:14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</row>
    <row r="7099" spans="6:14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</row>
    <row r="7100" spans="6:14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</row>
    <row r="7101" spans="6:14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</row>
    <row r="7102" spans="6:14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</row>
    <row r="7103" spans="6:14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</row>
    <row r="7104" spans="6:14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</row>
    <row r="7105" spans="6:14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</row>
    <row r="7106" spans="6:14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</row>
    <row r="7107" spans="6:14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</row>
    <row r="7108" spans="6:14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</row>
    <row r="7109" spans="6:14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</row>
    <row r="7110" spans="6:14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</row>
    <row r="7111" spans="6:14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</row>
    <row r="7112" spans="6:14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</row>
    <row r="7113" spans="6:14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</row>
    <row r="7114" spans="6:14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</row>
    <row r="7115" spans="6:14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</row>
    <row r="7116" spans="6:14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</row>
    <row r="7117" spans="6:14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</row>
    <row r="7118" spans="6:14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</row>
    <row r="7119" spans="6:14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</row>
    <row r="7120" spans="6:14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</row>
    <row r="7121" spans="6:14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</row>
    <row r="7122" spans="6:14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</row>
    <row r="7123" spans="6:14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</row>
    <row r="7124" spans="6:14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</row>
    <row r="7125" spans="6:14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</row>
    <row r="7126" spans="6:14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</row>
    <row r="7127" spans="6:14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</row>
    <row r="7128" spans="6:14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</row>
    <row r="7129" spans="6:14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</row>
    <row r="7130" spans="6:14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</row>
    <row r="7131" spans="6:14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</row>
    <row r="7132" spans="6:14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</row>
    <row r="7133" spans="6:14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</row>
    <row r="7134" spans="6:14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</row>
    <row r="7135" spans="6:14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</row>
    <row r="7136" spans="6:14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</row>
    <row r="7137" spans="6:14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</row>
    <row r="7138" spans="6:14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</row>
    <row r="7139" spans="6:14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</row>
    <row r="7140" spans="6:14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</row>
    <row r="7141" spans="6:14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</row>
    <row r="7142" spans="6:14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</row>
    <row r="7143" spans="6:14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</row>
    <row r="7144" spans="6:14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</row>
    <row r="7145" spans="6:14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</row>
    <row r="7146" spans="6:14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</row>
    <row r="7147" spans="6:14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</row>
    <row r="7148" spans="6:14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</row>
    <row r="7149" spans="6:14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</row>
    <row r="7150" spans="6:14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</row>
    <row r="7151" spans="6:14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</row>
    <row r="7152" spans="6:14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</row>
    <row r="7153" spans="6:14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</row>
    <row r="7154" spans="6:14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</row>
    <row r="7155" spans="6:14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</row>
    <row r="7156" spans="6:14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</row>
    <row r="7157" spans="6:14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</row>
    <row r="7158" spans="6:14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</row>
    <row r="7159" spans="6:14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</row>
    <row r="7160" spans="6:14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</row>
    <row r="7161" spans="6:14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</row>
    <row r="7162" spans="6:14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</row>
    <row r="7163" spans="6:14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</row>
    <row r="7164" spans="6:14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</row>
    <row r="7165" spans="6:14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</row>
    <row r="7166" spans="6:14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</row>
    <row r="7167" spans="6:14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</row>
    <row r="7168" spans="6:14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</row>
    <row r="7169" spans="6:14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</row>
    <row r="7170" spans="6:14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</row>
    <row r="7171" spans="6:14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</row>
    <row r="7172" spans="6:14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</row>
    <row r="7173" spans="6:14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</row>
    <row r="7174" spans="6:14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</row>
    <row r="7175" spans="6:14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</row>
    <row r="7176" spans="6:14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</row>
    <row r="7177" spans="6:14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</row>
    <row r="7178" spans="6:14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</row>
    <row r="7179" spans="6:14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</row>
    <row r="7180" spans="6:14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</row>
    <row r="7181" spans="6:14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</row>
    <row r="7182" spans="6:14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</row>
    <row r="7183" spans="6:14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</row>
    <row r="7184" spans="6:14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</row>
    <row r="7185" spans="6:14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</row>
    <row r="7186" spans="6:14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</row>
    <row r="7187" spans="6:14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</row>
    <row r="7188" spans="6:14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</row>
    <row r="7189" spans="6:14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</row>
    <row r="7190" spans="6:14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</row>
    <row r="7191" spans="6:14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</row>
    <row r="7192" spans="6:14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</row>
    <row r="7193" spans="6:14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</row>
    <row r="7194" spans="6:14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</row>
    <row r="7195" spans="6:14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</row>
    <row r="7196" spans="6:14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</row>
    <row r="7197" spans="6:14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</row>
    <row r="7198" spans="6:14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</row>
    <row r="7199" spans="6:14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</row>
    <row r="7200" spans="6:14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</row>
    <row r="7201" spans="6:14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</row>
    <row r="7202" spans="6:14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</row>
    <row r="7203" spans="6:14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</row>
    <row r="7204" spans="6:14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</row>
    <row r="7205" spans="6:14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</row>
    <row r="7206" spans="6:14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</row>
    <row r="7207" spans="6:14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</row>
    <row r="7208" spans="6:14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</row>
    <row r="7209" spans="6:14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</row>
    <row r="7210" spans="6:14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</row>
    <row r="7211" spans="6:14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</row>
    <row r="7212" spans="6:14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</row>
    <row r="7213" spans="6:14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</row>
    <row r="7214" spans="6:14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</row>
    <row r="7215" spans="6:14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</row>
    <row r="7216" spans="6:14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</row>
    <row r="7217" spans="6:14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</row>
    <row r="7218" spans="6:14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</row>
    <row r="7219" spans="6:14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</row>
    <row r="7220" spans="6:14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</row>
    <row r="7221" spans="6:14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</row>
    <row r="7222" spans="6:14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</row>
    <row r="7223" spans="6:14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</row>
    <row r="7224" spans="6:14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</row>
    <row r="7225" spans="6:14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</row>
    <row r="7226" spans="6:14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</row>
    <row r="7227" spans="6:14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</row>
    <row r="7228" spans="6:14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</row>
    <row r="7229" spans="6:14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</row>
    <row r="7230" spans="6:14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</row>
    <row r="7231" spans="6:14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</row>
    <row r="7232" spans="6:14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</row>
    <row r="7233" spans="6:14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</row>
    <row r="7234" spans="6:14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</row>
    <row r="7235" spans="6:14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</row>
    <row r="7236" spans="6:14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</row>
    <row r="7237" spans="6:14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</row>
    <row r="7238" spans="6:14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</row>
    <row r="7239" spans="6:14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</row>
    <row r="7240" spans="6:14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</row>
    <row r="7241" spans="6:14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</row>
    <row r="7242" spans="6:14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</row>
    <row r="7243" spans="6:14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</row>
    <row r="7244" spans="6:14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</row>
    <row r="7245" spans="6:14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</row>
    <row r="7246" spans="6:14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</row>
    <row r="7247" spans="6:14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</row>
    <row r="7248" spans="6:14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</row>
    <row r="7249" spans="6:14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</row>
    <row r="7250" spans="6:14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</row>
    <row r="7251" spans="6:14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</row>
    <row r="7252" spans="6:14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</row>
    <row r="7253" spans="6:14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</row>
    <row r="7254" spans="6:14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</row>
    <row r="7255" spans="6:14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</row>
    <row r="7256" spans="6:14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</row>
    <row r="7257" spans="6:14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</row>
    <row r="7258" spans="6:14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</row>
    <row r="7259" spans="6:14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</row>
    <row r="7260" spans="6:14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</row>
    <row r="7261" spans="6:14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</row>
    <row r="7262" spans="6:14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</row>
    <row r="7263" spans="6:14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</row>
    <row r="7264" spans="6:14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</row>
    <row r="7265" spans="6:14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</row>
    <row r="7266" spans="6:14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</row>
    <row r="7267" spans="6:14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</row>
    <row r="7268" spans="6:14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</row>
    <row r="7269" spans="6:14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</row>
    <row r="7270" spans="6:14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</row>
    <row r="7271" spans="6:14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</row>
    <row r="7272" spans="6:14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</row>
    <row r="7273" spans="6:14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</row>
    <row r="7274" spans="6:14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</row>
    <row r="7275" spans="6:14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</row>
    <row r="7276" spans="6:14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</row>
    <row r="7277" spans="6:14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</row>
    <row r="7278" spans="6:14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</row>
    <row r="7279" spans="6:14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</row>
    <row r="7280" spans="6:14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</row>
    <row r="7281" spans="6:14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</row>
    <row r="7282" spans="6:14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</row>
    <row r="7283" spans="6:14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</row>
    <row r="7284" spans="6:14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</row>
    <row r="7285" spans="6:14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</row>
    <row r="7286" spans="6:14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</row>
    <row r="7287" spans="6:14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</row>
    <row r="7288" spans="6:14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</row>
    <row r="7289" spans="6:14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</row>
    <row r="7290" spans="6:14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</row>
    <row r="7291" spans="6:14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</row>
    <row r="7292" spans="6:14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</row>
    <row r="7293" spans="6:14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</row>
    <row r="7294" spans="6:14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</row>
    <row r="7295" spans="6:14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</row>
    <row r="7296" spans="6:14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</row>
    <row r="7297" spans="6:14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</row>
    <row r="7298" spans="6:14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</row>
    <row r="7299" spans="6:14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</row>
    <row r="7300" spans="6:14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</row>
    <row r="7301" spans="6:14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</row>
    <row r="7302" spans="6:14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</row>
    <row r="7303" spans="6:14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</row>
    <row r="7304" spans="6:14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</row>
    <row r="7305" spans="6:14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</row>
    <row r="7306" spans="6:14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</row>
    <row r="7307" spans="6:14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</row>
    <row r="7308" spans="6:14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</row>
    <row r="7309" spans="6:14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</row>
    <row r="7310" spans="6:14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</row>
    <row r="7311" spans="6:14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</row>
    <row r="7312" spans="6:14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</row>
    <row r="7313" spans="6:14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</row>
    <row r="7314" spans="6:14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</row>
    <row r="7315" spans="6:14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</row>
    <row r="7316" spans="6:14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</row>
    <row r="7317" spans="6:14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</row>
    <row r="7318" spans="6:14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</row>
    <row r="7319" spans="6:14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</row>
    <row r="7320" spans="6:14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</row>
    <row r="7321" spans="6:14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</row>
    <row r="7322" spans="6:14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</row>
    <row r="7323" spans="6:14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</row>
    <row r="7324" spans="6:14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</row>
    <row r="7325" spans="6:14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</row>
    <row r="7326" spans="6:14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</row>
    <row r="7327" spans="6:14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</row>
    <row r="7328" spans="6:14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</row>
    <row r="7329" spans="6:14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</row>
    <row r="7330" spans="6:14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</row>
    <row r="7331" spans="6:14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</row>
    <row r="7332" spans="6:14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</row>
    <row r="7333" spans="6:14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</row>
    <row r="7334" spans="6:14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</row>
    <row r="7335" spans="6:14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</row>
    <row r="7336" spans="6:14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</row>
    <row r="7337" spans="6:14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</row>
    <row r="7338" spans="6:14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</row>
    <row r="7339" spans="6:14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</row>
    <row r="7340" spans="6:14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</row>
    <row r="7341" spans="6:14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</row>
    <row r="7342" spans="6:14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</row>
    <row r="7343" spans="6:14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</row>
    <row r="7344" spans="6:14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</row>
    <row r="7345" spans="6:14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</row>
    <row r="7346" spans="6:14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</row>
    <row r="7347" spans="6:14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</row>
    <row r="7348" spans="6:14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</row>
    <row r="7349" spans="6:14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</row>
    <row r="7350" spans="6:14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</row>
    <row r="7351" spans="6:14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</row>
    <row r="7352" spans="6:14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</row>
    <row r="7353" spans="6:14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</row>
    <row r="7354" spans="6:14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</row>
    <row r="7355" spans="6:14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</row>
    <row r="7356" spans="6:14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</row>
    <row r="7357" spans="6:14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</row>
    <row r="7358" spans="6:14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</row>
    <row r="7359" spans="6:14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</row>
    <row r="7360" spans="6:14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</row>
    <row r="7361" spans="6:14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</row>
    <row r="7362" spans="6:14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</row>
    <row r="7363" spans="6:14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</row>
    <row r="7364" spans="6:14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</row>
    <row r="7365" spans="6:14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</row>
    <row r="7366" spans="6:14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</row>
    <row r="7367" spans="6:14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</row>
    <row r="7368" spans="6:14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</row>
    <row r="7369" spans="6:14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</row>
    <row r="7370" spans="6:14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</row>
    <row r="7371" spans="6:14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</row>
    <row r="7372" spans="6:14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</row>
    <row r="7373" spans="6:14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</row>
    <row r="7374" spans="6:14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</row>
    <row r="7375" spans="6:14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</row>
    <row r="7376" spans="6:14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</row>
    <row r="7377" spans="6:14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</row>
    <row r="7378" spans="6:14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</row>
    <row r="7379" spans="6:14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</row>
    <row r="7380" spans="6:14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</row>
    <row r="7381" spans="6:14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</row>
    <row r="7382" spans="6:14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</row>
    <row r="7383" spans="6:14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</row>
    <row r="7384" spans="6:14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</row>
    <row r="7385" spans="6:14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</row>
    <row r="7386" spans="6:14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</row>
    <row r="7387" spans="6:14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</row>
    <row r="7388" spans="6:14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</row>
    <row r="7389" spans="6:14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</row>
    <row r="7390" spans="6:14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</row>
    <row r="7391" spans="6:14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</row>
    <row r="7392" spans="6:14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</row>
    <row r="7393" spans="6:14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</row>
    <row r="7394" spans="6:14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</row>
    <row r="7395" spans="6:14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</row>
    <row r="7396" spans="6:14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</row>
    <row r="7397" spans="6:14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</row>
    <row r="7398" spans="6:14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</row>
    <row r="7399" spans="6:14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</row>
    <row r="7400" spans="6:14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</row>
    <row r="7401" spans="6:14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</row>
    <row r="7402" spans="6:14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</row>
    <row r="7403" spans="6:14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</row>
    <row r="7404" spans="6:14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</row>
    <row r="7405" spans="6:14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</row>
    <row r="7406" spans="6:14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</row>
    <row r="7407" spans="6:14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</row>
    <row r="7408" spans="6:14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</row>
    <row r="7409" spans="6:14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</row>
    <row r="7410" spans="6:14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</row>
    <row r="7411" spans="6:14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</row>
    <row r="7412" spans="6:14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</row>
    <row r="7413" spans="6:14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</row>
    <row r="7414" spans="6:14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</row>
    <row r="7415" spans="6:14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</row>
    <row r="7416" spans="6:14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</row>
    <row r="7417" spans="6:14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</row>
    <row r="7418" spans="6:14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</row>
    <row r="7419" spans="6:14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</row>
    <row r="7420" spans="6:14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</row>
    <row r="7421" spans="6:14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</row>
    <row r="7422" spans="6:14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</row>
    <row r="7423" spans="6:14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</row>
    <row r="7424" spans="6:14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</row>
    <row r="7425" spans="6:14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</row>
    <row r="7426" spans="6:14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</row>
    <row r="7427" spans="6:14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</row>
    <row r="7428" spans="6:14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</row>
    <row r="7429" spans="6:14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</row>
    <row r="7430" spans="6:14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</row>
    <row r="7431" spans="6:14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</row>
    <row r="7432" spans="6:14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</row>
    <row r="7433" spans="6:14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</row>
    <row r="7434" spans="6:14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</row>
    <row r="7435" spans="6:14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</row>
    <row r="7436" spans="6:14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</row>
    <row r="7437" spans="6:14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</row>
    <row r="7438" spans="6:14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</row>
    <row r="7439" spans="6:14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</row>
    <row r="7440" spans="6:14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</row>
    <row r="7441" spans="6:14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</row>
    <row r="7442" spans="6:14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</row>
    <row r="7443" spans="6:14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</row>
    <row r="7444" spans="6:14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</row>
    <row r="7445" spans="6:14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</row>
    <row r="7446" spans="6:14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</row>
    <row r="7447" spans="6:14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</row>
    <row r="7448" spans="6:14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</row>
    <row r="7449" spans="6:14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</row>
    <row r="7450" spans="6:14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</row>
    <row r="7451" spans="6:14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</row>
    <row r="7452" spans="6:14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</row>
    <row r="7453" spans="6:14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</row>
    <row r="7454" spans="6:14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</row>
    <row r="7455" spans="6:14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</row>
    <row r="7456" spans="6:14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</row>
    <row r="7457" spans="6:14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</row>
    <row r="7458" spans="6:14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</row>
    <row r="7459" spans="6:14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</row>
    <row r="7460" spans="6:14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</row>
    <row r="7461" spans="6:14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</row>
    <row r="7462" spans="6:14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</row>
    <row r="7463" spans="6:14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</row>
    <row r="7464" spans="6:14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</row>
    <row r="7465" spans="6:14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</row>
    <row r="7466" spans="6:14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</row>
    <row r="7467" spans="6:14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</row>
    <row r="7468" spans="6:14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</row>
    <row r="7469" spans="6:14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</row>
    <row r="7470" spans="6:14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</row>
    <row r="7471" spans="6:14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</row>
    <row r="7472" spans="6:14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</row>
    <row r="7473" spans="6:14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</row>
    <row r="7474" spans="6:14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</row>
    <row r="7475" spans="6:14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</row>
    <row r="7476" spans="6:14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</row>
    <row r="7477" spans="6:14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</row>
    <row r="7478" spans="6:14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</row>
    <row r="7479" spans="6:14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</row>
    <row r="7480" spans="6:14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</row>
    <row r="7481" spans="6:14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</row>
    <row r="7482" spans="6:14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</row>
    <row r="7483" spans="6:14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</row>
    <row r="7484" spans="6:14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</row>
    <row r="7485" spans="6:14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</row>
    <row r="7486" spans="6:14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</row>
    <row r="7487" spans="6:14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</row>
    <row r="7488" spans="6:14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</row>
    <row r="7489" spans="6:14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</row>
    <row r="7490" spans="6:14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</row>
    <row r="7491" spans="6:14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</row>
    <row r="7492" spans="6:14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</row>
    <row r="7493" spans="6:14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</row>
    <row r="7494" spans="6:14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</row>
    <row r="7495" spans="6:14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</row>
    <row r="7496" spans="6:14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</row>
    <row r="7497" spans="6:14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</row>
    <row r="7498" spans="6:14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</row>
    <row r="7499" spans="6:14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</row>
    <row r="7500" spans="6:14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</row>
    <row r="7501" spans="6:14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</row>
    <row r="7502" spans="6:14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</row>
    <row r="7503" spans="6:14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</row>
    <row r="7504" spans="6:14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</row>
    <row r="7505" spans="6:14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</row>
    <row r="7506" spans="6:14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</row>
    <row r="7507" spans="6:14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</row>
    <row r="7508" spans="6:14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</row>
    <row r="7509" spans="6:14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</row>
    <row r="7510" spans="6:14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</row>
    <row r="7511" spans="6:14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</row>
    <row r="7512" spans="6:14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</row>
    <row r="7513" spans="6:14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</row>
    <row r="7514" spans="6:14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</row>
    <row r="7515" spans="6:14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</row>
    <row r="7516" spans="6:14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</row>
    <row r="7517" spans="6:14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</row>
    <row r="7518" spans="6:14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</row>
    <row r="7519" spans="6:14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</row>
    <row r="7520" spans="6:14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</row>
    <row r="7521" spans="6:14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</row>
    <row r="7522" spans="6:14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</row>
    <row r="7523" spans="6:14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</row>
    <row r="7524" spans="6:14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</row>
    <row r="7525" spans="6:14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</row>
    <row r="7526" spans="6:14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</row>
    <row r="7527" spans="6:14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</row>
    <row r="7528" spans="6:14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</row>
    <row r="7529" spans="6:14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</row>
    <row r="7530" spans="6:14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</row>
    <row r="7531" spans="6:14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</row>
    <row r="7532" spans="6:14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</row>
    <row r="7533" spans="6:14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</row>
    <row r="7534" spans="6:14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</row>
    <row r="7535" spans="6:14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</row>
    <row r="7536" spans="6:14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</row>
    <row r="7537" spans="6:14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</row>
    <row r="7538" spans="6:14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</row>
    <row r="7539" spans="6:14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</row>
    <row r="7540" spans="6:14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</row>
    <row r="7541" spans="6:14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</row>
    <row r="7542" spans="6:14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</row>
    <row r="7543" spans="6:14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</row>
    <row r="7544" spans="6:14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</row>
    <row r="7545" spans="6:14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</row>
    <row r="7546" spans="6:14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</row>
    <row r="7547" spans="6:14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</row>
    <row r="7548" spans="6:14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</row>
    <row r="7549" spans="6:14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</row>
    <row r="7550" spans="6:14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</row>
    <row r="7551" spans="6:14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</row>
    <row r="7552" spans="6:14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</row>
    <row r="7553" spans="6:14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</row>
    <row r="7554" spans="6:14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</row>
    <row r="7555" spans="6:14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</row>
    <row r="7556" spans="6:14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</row>
    <row r="7557" spans="6:14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</row>
    <row r="7558" spans="6:14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</row>
    <row r="7559" spans="6:14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</row>
    <row r="7560" spans="6:14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</row>
    <row r="7561" spans="6:14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</row>
    <row r="7562" spans="6:14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</row>
    <row r="7563" spans="6:14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</row>
    <row r="7564" spans="6:14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</row>
    <row r="7565" spans="6:14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</row>
    <row r="7566" spans="6:14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</row>
    <row r="7567" spans="6:14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</row>
    <row r="7568" spans="6:14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</row>
    <row r="7569" spans="6:14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</row>
    <row r="7570" spans="6:14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</row>
    <row r="7571" spans="6:14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</row>
    <row r="7572" spans="6:14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</row>
    <row r="7573" spans="6:14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</row>
    <row r="7574" spans="6:14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</row>
    <row r="7575" spans="6:14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</row>
    <row r="7576" spans="6:14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</row>
    <row r="7577" spans="6:14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</row>
    <row r="7578" spans="6:14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</row>
    <row r="7579" spans="6:14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</row>
    <row r="7580" spans="6:14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</row>
    <row r="7581" spans="6:14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</row>
    <row r="7582" spans="6:14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</row>
    <row r="7583" spans="6:14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</row>
    <row r="7584" spans="6:14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</row>
    <row r="7585" spans="6:14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</row>
    <row r="7586" spans="6:14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</row>
    <row r="7587" spans="6:14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</row>
    <row r="7588" spans="6:14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</row>
    <row r="7589" spans="6:14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</row>
    <row r="7590" spans="6:14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</row>
    <row r="7591" spans="6:14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</row>
    <row r="7592" spans="6:14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</row>
    <row r="7593" spans="6:14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</row>
    <row r="7594" spans="6:14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</row>
    <row r="7595" spans="6:14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</row>
    <row r="7596" spans="6:14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</row>
    <row r="7597" spans="6:14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</row>
    <row r="7598" spans="6:14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</row>
    <row r="7599" spans="6:14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</row>
    <row r="7600" spans="6:14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</row>
    <row r="7601" spans="6:14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</row>
    <row r="7602" spans="6:14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</row>
    <row r="7603" spans="6:14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</row>
    <row r="7604" spans="6:14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</row>
    <row r="7605" spans="6:14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</row>
    <row r="7606" spans="6:14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</row>
    <row r="7607" spans="6:14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</row>
    <row r="7608" spans="6:14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</row>
    <row r="7609" spans="6:14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</row>
    <row r="7610" spans="6:14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</row>
    <row r="7611" spans="6:14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</row>
    <row r="7612" spans="6:14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</row>
    <row r="7613" spans="6:14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</row>
    <row r="7614" spans="6:14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</row>
    <row r="7615" spans="6:14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</row>
    <row r="7616" spans="6:14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</row>
    <row r="7617" spans="6:14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</row>
    <row r="7618" spans="6:14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</row>
    <row r="7619" spans="6:14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</row>
    <row r="7620" spans="6:14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</row>
    <row r="7621" spans="6:14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</row>
    <row r="7622" spans="6:14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</row>
    <row r="7623" spans="6:14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</row>
    <row r="7624" spans="6:14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</row>
    <row r="7625" spans="6:14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</row>
    <row r="7626" spans="6:14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</row>
    <row r="7627" spans="6:14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</row>
    <row r="7628" spans="6:14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</row>
    <row r="7629" spans="6:14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</row>
    <row r="7630" spans="6:14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</row>
    <row r="7631" spans="6:14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</row>
    <row r="7632" spans="6:14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</row>
    <row r="7633" spans="6:14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</row>
    <row r="7634" spans="6:14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</row>
    <row r="7635" spans="6:14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</row>
    <row r="7636" spans="6:14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</row>
    <row r="7637" spans="6:14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</row>
    <row r="7638" spans="6:14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</row>
    <row r="7639" spans="6:14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</row>
    <row r="7640" spans="6:14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</row>
    <row r="7641" spans="6:14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</row>
    <row r="7642" spans="6:14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</row>
    <row r="7643" spans="6:14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</row>
    <row r="7644" spans="6:14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</row>
    <row r="7645" spans="6:14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</row>
    <row r="7646" spans="6:14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</row>
    <row r="7647" spans="6:14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</row>
    <row r="7648" spans="6:14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</row>
    <row r="7649" spans="6:14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</row>
    <row r="7650" spans="6:14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</row>
    <row r="7651" spans="6:14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</row>
    <row r="7652" spans="6:14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</row>
    <row r="7653" spans="6:14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</row>
    <row r="7654" spans="6:14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</row>
    <row r="7655" spans="6:14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</row>
    <row r="7656" spans="6:14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</row>
    <row r="7657" spans="6:14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</row>
    <row r="7658" spans="6:14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</row>
    <row r="7659" spans="6:14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</row>
    <row r="7660" spans="6:14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</row>
    <row r="7661" spans="6:14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</row>
    <row r="7662" spans="6:14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</row>
    <row r="7663" spans="6:14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</row>
    <row r="7664" spans="6:14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</row>
    <row r="7665" spans="6:14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</row>
    <row r="7666" spans="6:14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</row>
    <row r="7667" spans="6:14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</row>
    <row r="7668" spans="6:14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</row>
    <row r="7669" spans="6:14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</row>
    <row r="7670" spans="6:14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</row>
    <row r="7671" spans="6:14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</row>
    <row r="7672" spans="6:14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</row>
    <row r="7673" spans="6:14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</row>
    <row r="7674" spans="6:14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</row>
    <row r="7675" spans="6:14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</row>
    <row r="7676" spans="6:14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</row>
    <row r="7677" spans="6:14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</row>
    <row r="7678" spans="6:14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</row>
    <row r="7679" spans="6:14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</row>
    <row r="7680" spans="6:14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</row>
    <row r="7681" spans="6:14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</row>
    <row r="7682" spans="6:14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</row>
    <row r="7683" spans="6:14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</row>
    <row r="7684" spans="6:14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</row>
    <row r="7685" spans="6:14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</row>
    <row r="7686" spans="6:14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</row>
    <row r="7687" spans="6:14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</row>
    <row r="7688" spans="6:14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</row>
    <row r="7689" spans="6:14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</row>
    <row r="7690" spans="6:14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</row>
    <row r="7691" spans="6:14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</row>
    <row r="7692" spans="6:14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</row>
    <row r="7693" spans="6:14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</row>
    <row r="7694" spans="6:14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</row>
    <row r="7695" spans="6:14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</row>
    <row r="7696" spans="6:14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</row>
    <row r="7697" spans="6:14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</row>
    <row r="7698" spans="6:14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</row>
    <row r="7699" spans="6:14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</row>
    <row r="7700" spans="6:14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</row>
    <row r="7701" spans="6:14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</row>
    <row r="7702" spans="6:14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</row>
    <row r="7703" spans="6:14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</row>
    <row r="7704" spans="6:14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</row>
    <row r="7705" spans="6:14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</row>
    <row r="7706" spans="6:14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</row>
    <row r="7707" spans="6:14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</row>
    <row r="7708" spans="6:14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</row>
    <row r="7709" spans="6:14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</row>
    <row r="7710" spans="6:14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</row>
    <row r="7711" spans="6:14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</row>
    <row r="7712" spans="6:14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</row>
    <row r="7713" spans="6:14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</row>
    <row r="7714" spans="6:14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</row>
    <row r="7715" spans="6:14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</row>
    <row r="7716" spans="6:14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</row>
    <row r="7717" spans="6:14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</row>
    <row r="7718" spans="6:14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</row>
    <row r="7719" spans="6:14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</row>
    <row r="7720" spans="6:14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</row>
    <row r="7721" spans="6:14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</row>
    <row r="7722" spans="6:14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</row>
    <row r="7723" spans="6:14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</row>
    <row r="7724" spans="6:14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</row>
    <row r="7725" spans="6:14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</row>
    <row r="7726" spans="6:14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</row>
    <row r="7727" spans="6:14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</row>
    <row r="7728" spans="6:14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</row>
    <row r="7729" spans="6:14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</row>
    <row r="7730" spans="6:14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</row>
    <row r="7731" spans="6:14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</row>
    <row r="7732" spans="6:14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</row>
    <row r="7733" spans="6:14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</row>
    <row r="7734" spans="6:14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</row>
    <row r="7735" spans="6:14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</row>
    <row r="7736" spans="6:14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</row>
    <row r="7737" spans="6:14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</row>
    <row r="7738" spans="6:14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</row>
    <row r="7739" spans="6:14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</row>
    <row r="7740" spans="6:14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</row>
    <row r="7741" spans="6:14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</row>
    <row r="7742" spans="6:14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</row>
    <row r="7743" spans="6:14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</row>
    <row r="7744" spans="6:14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</row>
    <row r="7745" spans="6:14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</row>
    <row r="7746" spans="6:14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</row>
    <row r="7747" spans="6:14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</row>
    <row r="7748" spans="6:14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</row>
    <row r="7749" spans="6:14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</row>
    <row r="7750" spans="6:14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</row>
    <row r="7751" spans="6:14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</row>
    <row r="7752" spans="6:14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</row>
    <row r="7753" spans="6:14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</row>
    <row r="7754" spans="6:14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</row>
    <row r="7755" spans="6:14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</row>
    <row r="7756" spans="6:14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</row>
    <row r="7757" spans="6:14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</row>
    <row r="7758" spans="6:14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</row>
    <row r="7759" spans="6:14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</row>
    <row r="7760" spans="6:14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</row>
    <row r="7761" spans="6:14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</row>
    <row r="7762" spans="6:14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</row>
    <row r="7763" spans="6:14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</row>
    <row r="7764" spans="6:14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</row>
    <row r="7765" spans="6:14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</row>
    <row r="7766" spans="6:14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</row>
    <row r="7767" spans="6:14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</row>
    <row r="7768" spans="6:14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</row>
    <row r="7769" spans="6:14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</row>
    <row r="7770" spans="6:14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</row>
    <row r="7771" spans="6:14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</row>
    <row r="7772" spans="6:14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</row>
    <row r="7773" spans="6:14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</row>
    <row r="7774" spans="6:14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</row>
    <row r="7775" spans="6:14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</row>
    <row r="7776" spans="6:14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</row>
    <row r="7777" spans="6:14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</row>
    <row r="7778" spans="6:14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</row>
    <row r="7779" spans="6:14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</row>
    <row r="7780" spans="6:14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</row>
    <row r="7781" spans="6:14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</row>
    <row r="7782" spans="6:14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</row>
    <row r="7783" spans="6:14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</row>
    <row r="7784" spans="6:14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</row>
    <row r="7785" spans="6:14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</row>
    <row r="7786" spans="6:14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</row>
    <row r="7787" spans="6:14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</row>
    <row r="7788" spans="6:14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</row>
    <row r="7789" spans="6:14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</row>
    <row r="7790" spans="6:14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</row>
    <row r="7791" spans="6:14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</row>
    <row r="7792" spans="6:14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</row>
    <row r="7793" spans="6:14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</row>
    <row r="7794" spans="6:14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</row>
    <row r="7795" spans="6:14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</row>
    <row r="7796" spans="6:14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</row>
    <row r="7797" spans="6:14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</row>
    <row r="7798" spans="6:14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</row>
    <row r="7799" spans="6:14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</row>
    <row r="7800" spans="6:14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</row>
    <row r="7801" spans="6:14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</row>
    <row r="7802" spans="6:14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</row>
    <row r="7803" spans="6:14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</row>
    <row r="7804" spans="6:14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</row>
    <row r="7805" spans="6:14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</row>
    <row r="7806" spans="6:14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</row>
    <row r="7807" spans="6:14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</row>
    <row r="7808" spans="6:14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</row>
    <row r="7809" spans="6:14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</row>
    <row r="7810" spans="6:14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</row>
    <row r="7811" spans="6:14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</row>
    <row r="7812" spans="6:14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</row>
    <row r="7813" spans="6:14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</row>
    <row r="7814" spans="6:14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</row>
    <row r="7815" spans="6:14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</row>
    <row r="7816" spans="6:14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</row>
    <row r="7817" spans="6:14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</row>
    <row r="7818" spans="6:14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</row>
    <row r="7819" spans="6:14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</row>
    <row r="7820" spans="6:14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</row>
    <row r="7821" spans="6:14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</row>
    <row r="7822" spans="6:14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</row>
    <row r="7823" spans="6:14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</row>
    <row r="7824" spans="6:14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</row>
    <row r="7825" spans="6:14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</row>
    <row r="7826" spans="6:14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</row>
    <row r="7827" spans="6:14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</row>
    <row r="7828" spans="6:14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</row>
    <row r="7829" spans="6:14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</row>
    <row r="7830" spans="6:14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</row>
    <row r="7831" spans="6:14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</row>
    <row r="7832" spans="6:14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</row>
    <row r="7833" spans="6:14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</row>
    <row r="7834" spans="6:14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</row>
    <row r="7835" spans="6:14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</row>
    <row r="7836" spans="6:14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</row>
    <row r="7837" spans="6:14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</row>
    <row r="7838" spans="6:14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</row>
    <row r="7839" spans="6:14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</row>
    <row r="7840" spans="6:14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</row>
    <row r="7841" spans="6:14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</row>
    <row r="7842" spans="6:14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</row>
    <row r="7843" spans="6:14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</row>
    <row r="7844" spans="6:14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</row>
    <row r="7845" spans="6:14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</row>
    <row r="7846" spans="6:14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</row>
    <row r="7847" spans="6:14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</row>
    <row r="7848" spans="6:14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</row>
    <row r="7849" spans="6:14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</row>
    <row r="7850" spans="6:14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</row>
    <row r="7851" spans="6:14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</row>
    <row r="7852" spans="6:14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</row>
    <row r="7853" spans="6:14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</row>
    <row r="7854" spans="6:14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</row>
    <row r="7855" spans="6:14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</row>
    <row r="7856" spans="6:14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</row>
    <row r="7857" spans="6:14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</row>
    <row r="7858" spans="6:14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</row>
    <row r="7859" spans="6:14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</row>
    <row r="7860" spans="6:14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</row>
    <row r="7861" spans="6:14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</row>
    <row r="7862" spans="6:14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</row>
    <row r="7863" spans="6:14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</row>
    <row r="7864" spans="6:14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</row>
    <row r="7865" spans="6:14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</row>
    <row r="7866" spans="6:14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</row>
    <row r="7867" spans="6:14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</row>
    <row r="7868" spans="6:14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</row>
    <row r="7869" spans="6:14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</row>
    <row r="7870" spans="6:14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</row>
    <row r="7871" spans="6:14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</row>
    <row r="7872" spans="6:14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</row>
    <row r="7873" spans="6:14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</row>
    <row r="7874" spans="6:14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</row>
    <row r="7875" spans="6:14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</row>
    <row r="7876" spans="6:14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</row>
    <row r="7877" spans="6:14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</row>
    <row r="7878" spans="6:14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</row>
    <row r="7879" spans="6:14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</row>
    <row r="7880" spans="6:14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</row>
    <row r="7881" spans="6:14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</row>
    <row r="7882" spans="6:14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</row>
    <row r="7883" spans="6:14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</row>
    <row r="7884" spans="6:14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</row>
    <row r="7885" spans="6:14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</row>
    <row r="7886" spans="6:14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</row>
    <row r="7887" spans="6:14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</row>
    <row r="7888" spans="6:14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</row>
    <row r="7889" spans="6:14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</row>
    <row r="7890" spans="6:14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</row>
    <row r="7891" spans="6:14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</row>
    <row r="7892" spans="6:14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</row>
    <row r="7893" spans="6:14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</row>
    <row r="7894" spans="6:14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</row>
    <row r="7895" spans="6:14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</row>
    <row r="7896" spans="6:14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</row>
    <row r="7897" spans="6:14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</row>
    <row r="7898" spans="6:14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</row>
    <row r="7899" spans="6:14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</row>
    <row r="7900" spans="6:14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</row>
    <row r="7901" spans="6:14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</row>
    <row r="7902" spans="6:14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</row>
    <row r="7903" spans="6:14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</row>
    <row r="7904" spans="6:14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</row>
    <row r="7905" spans="6:14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</row>
    <row r="7906" spans="6:14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</row>
    <row r="7907" spans="6:14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</row>
    <row r="7908" spans="6:14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</row>
    <row r="7909" spans="6:14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</row>
    <row r="7910" spans="6:14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</row>
    <row r="7911" spans="6:14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</row>
    <row r="7912" spans="6:14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</row>
    <row r="7913" spans="6:14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</row>
    <row r="7914" spans="6:14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</row>
    <row r="7915" spans="6:14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</row>
    <row r="7916" spans="6:14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</row>
    <row r="7917" spans="6:14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</row>
    <row r="7918" spans="6:14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</row>
    <row r="7919" spans="6:14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</row>
    <row r="7920" spans="6:14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</row>
    <row r="7921" spans="6:14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</row>
    <row r="7922" spans="6:14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</row>
    <row r="7923" spans="6:14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</row>
    <row r="7924" spans="6:14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</row>
    <row r="7925" spans="6:14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</row>
    <row r="7926" spans="6:14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</row>
    <row r="7927" spans="6:14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</row>
    <row r="7928" spans="6:14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</row>
    <row r="7929" spans="6:14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</row>
    <row r="7930" spans="6:14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</row>
    <row r="7931" spans="6:14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</row>
    <row r="7932" spans="6:14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</row>
    <row r="7933" spans="6:14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</row>
    <row r="7934" spans="6:14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</row>
    <row r="7935" spans="6:14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</row>
    <row r="7936" spans="6:14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</row>
    <row r="7937" spans="6:14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</row>
    <row r="7938" spans="6:14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</row>
    <row r="7939" spans="6:14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</row>
    <row r="7940" spans="6:14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</row>
    <row r="7941" spans="6:14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</row>
    <row r="7942" spans="6:14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</row>
    <row r="7943" spans="6:14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</row>
    <row r="7944" spans="6:14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</row>
    <row r="7945" spans="6:14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</row>
    <row r="7946" spans="6:14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</row>
    <row r="7947" spans="6:14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</row>
    <row r="7948" spans="6:14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</row>
    <row r="7949" spans="6:14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</row>
    <row r="7950" spans="6:14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</row>
    <row r="7951" spans="6:14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</row>
    <row r="7952" spans="6:14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</row>
    <row r="7953" spans="6:14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</row>
    <row r="7954" spans="6:14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</row>
    <row r="7955" spans="6:14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</row>
    <row r="7956" spans="6:14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</row>
    <row r="7957" spans="6:14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</row>
    <row r="7958" spans="6:14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</row>
    <row r="7959" spans="6:14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</row>
    <row r="7960" spans="6:14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</row>
    <row r="7961" spans="6:14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</row>
    <row r="7962" spans="6:14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</row>
    <row r="7963" spans="6:14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</row>
    <row r="7964" spans="6:14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</row>
    <row r="7965" spans="6:14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</row>
    <row r="7966" spans="6:14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</row>
    <row r="7967" spans="6:14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</row>
    <row r="7968" spans="6:14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</row>
    <row r="7969" spans="6:14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</row>
    <row r="7970" spans="6:14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</row>
    <row r="7971" spans="6:14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</row>
    <row r="7972" spans="6:14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</row>
    <row r="7973" spans="6:14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</row>
    <row r="7974" spans="6:14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</row>
    <row r="7975" spans="6:14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</row>
    <row r="7976" spans="6:14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</row>
    <row r="7977" spans="6:14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</row>
    <row r="7978" spans="6:14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</row>
    <row r="7979" spans="6:14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</row>
    <row r="7980" spans="6:14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</row>
    <row r="7981" spans="6:14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</row>
    <row r="7982" spans="6:14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</row>
    <row r="7983" spans="6:14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</row>
    <row r="7984" spans="6:14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</row>
    <row r="7985" spans="6:14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</row>
    <row r="7986" spans="6:14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</row>
    <row r="7987" spans="6:14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</row>
    <row r="7988" spans="6:14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</row>
    <row r="7989" spans="6:14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</row>
    <row r="7990" spans="6:14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</row>
    <row r="7991" spans="6:14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</row>
    <row r="7992" spans="6:14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</row>
    <row r="7993" spans="6:14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</row>
    <row r="7994" spans="6:14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</row>
    <row r="7995" spans="6:14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</row>
    <row r="7996" spans="6:14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</row>
    <row r="7997" spans="6:14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</row>
    <row r="7998" spans="6:14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</row>
    <row r="7999" spans="6:14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</row>
    <row r="8000" spans="6:14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</row>
    <row r="8001" spans="6:14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</row>
    <row r="8002" spans="6:14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</row>
    <row r="8003" spans="6:14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</row>
    <row r="8004" spans="6:14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</row>
    <row r="8005" spans="6:14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</row>
    <row r="8006" spans="6:14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</row>
    <row r="8007" spans="6:14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</row>
    <row r="8008" spans="6:14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</row>
    <row r="8009" spans="6:14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</row>
    <row r="8010" spans="6:14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</row>
    <row r="8011" spans="6:14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</row>
    <row r="8012" spans="6:14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</row>
    <row r="8013" spans="6:14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</row>
    <row r="8014" spans="6:14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</row>
    <row r="8015" spans="6:14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</row>
    <row r="8016" spans="6:14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</row>
    <row r="8017" spans="6:14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</row>
    <row r="8018" spans="6:14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</row>
    <row r="8019" spans="6:14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</row>
    <row r="8020" spans="6:14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</row>
    <row r="8021" spans="6:14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</row>
    <row r="8022" spans="6:14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</row>
    <row r="8023" spans="6:14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</row>
    <row r="8024" spans="6:14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</row>
    <row r="8025" spans="6:14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</row>
    <row r="8026" spans="6:14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</row>
    <row r="8027" spans="6:14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</row>
    <row r="8028" spans="6:14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</row>
    <row r="8029" spans="6:14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</row>
    <row r="8030" spans="6:14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</row>
    <row r="8031" spans="6:14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</row>
    <row r="8032" spans="6:14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</row>
    <row r="8033" spans="6:14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</row>
    <row r="8034" spans="6:14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</row>
    <row r="8035" spans="6:14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</row>
    <row r="8036" spans="6:14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</row>
    <row r="8037" spans="6:14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</row>
    <row r="8038" spans="6:14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</row>
    <row r="8039" spans="6:14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</row>
    <row r="8040" spans="6:14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</row>
    <row r="8041" spans="6:14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</row>
    <row r="8042" spans="6:14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</row>
    <row r="8043" spans="6:14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</row>
    <row r="8044" spans="6:14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</row>
    <row r="8045" spans="6:14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</row>
    <row r="8046" spans="6:14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</row>
    <row r="8047" spans="6:14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</row>
    <row r="8048" spans="6:14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</row>
    <row r="8049" spans="6:14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</row>
    <row r="8050" spans="6:14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</row>
    <row r="8051" spans="6:14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</row>
    <row r="8052" spans="6:14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</row>
    <row r="8053" spans="6:14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</row>
    <row r="8054" spans="6:14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</row>
    <row r="8055" spans="6:14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</row>
    <row r="8056" spans="6:14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</row>
    <row r="8057" spans="6:14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</row>
    <row r="8058" spans="6:14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</row>
    <row r="8059" spans="6:14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</row>
    <row r="8060" spans="6:14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</row>
    <row r="8061" spans="6:14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</row>
    <row r="8062" spans="6:14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</row>
    <row r="8063" spans="6:14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</row>
    <row r="8064" spans="6:14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</row>
    <row r="8065" spans="6:14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</row>
    <row r="8066" spans="6:14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</row>
    <row r="8067" spans="6:14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</row>
    <row r="8068" spans="6:14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</row>
    <row r="8069" spans="6:14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</row>
    <row r="8070" spans="6:14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</row>
    <row r="8071" spans="6:14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</row>
    <row r="8072" spans="6:14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</row>
    <row r="8073" spans="6:14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</row>
    <row r="8074" spans="6:14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</row>
    <row r="8075" spans="6:14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</row>
    <row r="8076" spans="6:14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</row>
    <row r="8077" spans="6:14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</row>
    <row r="8078" spans="6:14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</row>
    <row r="8079" spans="6:14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</row>
    <row r="8080" spans="6:14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</row>
    <row r="8081" spans="6:14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</row>
    <row r="8082" spans="6:14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</row>
    <row r="8083" spans="6:14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</row>
    <row r="8084" spans="6:14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</row>
    <row r="8085" spans="6:14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</row>
    <row r="8086" spans="6:14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</row>
    <row r="8087" spans="6:14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</row>
    <row r="8088" spans="6:14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</row>
    <row r="8089" spans="6:14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</row>
    <row r="8090" spans="6:14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</row>
    <row r="8091" spans="6:14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</row>
    <row r="8092" spans="6:14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</row>
    <row r="8093" spans="6:14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</row>
    <row r="8094" spans="6:14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</row>
    <row r="8095" spans="6:14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</row>
    <row r="8096" spans="6:14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</row>
    <row r="8097" spans="6:14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</row>
    <row r="8098" spans="6:14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</row>
    <row r="8099" spans="6:14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</row>
    <row r="8100" spans="6:14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</row>
    <row r="8101" spans="6:14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</row>
    <row r="8102" spans="6:14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</row>
    <row r="8103" spans="6:14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</row>
    <row r="8104" spans="6:14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</row>
    <row r="8105" spans="6:14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</row>
    <row r="8106" spans="6:14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</row>
    <row r="8107" spans="6:14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</row>
    <row r="8108" spans="6:14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</row>
    <row r="8109" spans="6:14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</row>
    <row r="8110" spans="6:14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</row>
    <row r="8111" spans="6:14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</row>
    <row r="8112" spans="6:14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</row>
    <row r="8113" spans="6:14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</row>
    <row r="8114" spans="6:14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</row>
    <row r="8115" spans="6:14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</row>
    <row r="8116" spans="6:14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</row>
    <row r="8117" spans="6:14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</row>
    <row r="8118" spans="6:14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</row>
    <row r="8119" spans="6:14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</row>
    <row r="8120" spans="6:14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</row>
    <row r="8121" spans="6:14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</row>
    <row r="8122" spans="6:14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</row>
    <row r="8123" spans="6:14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</row>
    <row r="8124" spans="6:14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</row>
    <row r="8125" spans="6:14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</row>
    <row r="8126" spans="6:14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</row>
    <row r="8127" spans="6:14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</row>
    <row r="8128" spans="6:14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</row>
    <row r="8129" spans="6:14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</row>
    <row r="8130" spans="6:14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</row>
    <row r="8131" spans="6:14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</row>
    <row r="8132" spans="6:14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</row>
    <row r="8133" spans="6:14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</row>
    <row r="8134" spans="6:14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</row>
    <row r="8135" spans="6:14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</row>
    <row r="8136" spans="6:14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</row>
    <row r="8137" spans="6:14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</row>
    <row r="8138" spans="6:14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</row>
    <row r="8139" spans="6:14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</row>
    <row r="8140" spans="6:14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</row>
    <row r="8141" spans="6:14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</row>
    <row r="8142" spans="6:14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</row>
    <row r="8143" spans="6:14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</row>
    <row r="8144" spans="6:14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</row>
    <row r="8145" spans="6:14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</row>
    <row r="8146" spans="6:14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</row>
    <row r="8147" spans="6:14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</row>
    <row r="8148" spans="6:14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</row>
    <row r="8149" spans="6:14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</row>
    <row r="8150" spans="6:14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</row>
    <row r="8151" spans="6:14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</row>
    <row r="8152" spans="6:14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</row>
    <row r="8153" spans="6:14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</row>
    <row r="8154" spans="6:14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</row>
    <row r="8155" spans="6:14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</row>
    <row r="8156" spans="6:14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</row>
    <row r="8157" spans="6:14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</row>
    <row r="8158" spans="6:14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</row>
    <row r="8159" spans="6:14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</row>
    <row r="8160" spans="6:14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</row>
    <row r="8161" spans="6:14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</row>
    <row r="8162" spans="6:14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</row>
    <row r="8163" spans="6:14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</row>
    <row r="8164" spans="6:14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</row>
    <row r="8165" spans="6:14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</row>
    <row r="8166" spans="6:14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</row>
    <row r="8167" spans="6:14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</row>
    <row r="8168" spans="6:14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</row>
    <row r="8169" spans="6:14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</row>
    <row r="8170" spans="6:14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</row>
    <row r="8171" spans="6:14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</row>
    <row r="8172" spans="6:14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</row>
    <row r="8173" spans="6:14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</row>
    <row r="8174" spans="6:14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</row>
    <row r="8175" spans="6:14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</row>
    <row r="8176" spans="6:14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</row>
    <row r="8177" spans="6:14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</row>
    <row r="8178" spans="6:14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</row>
    <row r="8179" spans="6:14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</row>
    <row r="8180" spans="6:14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</row>
    <row r="8181" spans="6:14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</row>
    <row r="8182" spans="6:14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</row>
    <row r="8183" spans="6:14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</row>
    <row r="8184" spans="6:14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</row>
    <row r="8185" spans="6:14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</row>
    <row r="8186" spans="6:14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</row>
    <row r="8187" spans="6:14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</row>
    <row r="8188" spans="6:14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</row>
    <row r="8189" spans="6:14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</row>
    <row r="8190" spans="6:14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</row>
    <row r="8191" spans="6:14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</row>
    <row r="8192" spans="6:14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</row>
    <row r="8193" spans="6:14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</row>
    <row r="8194" spans="6:14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</row>
    <row r="8195" spans="6:14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</row>
    <row r="8196" spans="6:14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</row>
    <row r="8197" spans="6:14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</row>
    <row r="8198" spans="6:14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</row>
    <row r="8199" spans="6:14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</row>
    <row r="8200" spans="6:14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</row>
    <row r="8201" spans="6:14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</row>
    <row r="8202" spans="6:14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</row>
    <row r="8203" spans="6:14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</row>
    <row r="8204" spans="6:14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</row>
    <row r="8205" spans="6:14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</row>
    <row r="8206" spans="6:14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</row>
    <row r="8207" spans="6:14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</row>
    <row r="8208" spans="6:14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</row>
    <row r="8209" spans="6:14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</row>
    <row r="8210" spans="6:14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</row>
    <row r="8211" spans="6:14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</row>
    <row r="8212" spans="6:14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</row>
    <row r="8213" spans="6:14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</row>
    <row r="8214" spans="6:14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</row>
    <row r="8215" spans="6:14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</row>
    <row r="8216" spans="6:14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</row>
    <row r="8217" spans="6:14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</row>
    <row r="8218" spans="6:14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</row>
    <row r="8219" spans="6:14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</row>
    <row r="8220" spans="6:14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</row>
    <row r="8221" spans="6:14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</row>
    <row r="8222" spans="6:14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</row>
    <row r="8223" spans="6:14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</row>
    <row r="8224" spans="6:14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</row>
    <row r="8225" spans="6:14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</row>
    <row r="8226" spans="6:14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</row>
    <row r="8227" spans="6:14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</row>
    <row r="8228" spans="6:14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</row>
    <row r="8229" spans="6:14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</row>
    <row r="8230" spans="6:14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</row>
    <row r="8231" spans="6:14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</row>
    <row r="8232" spans="6:14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</row>
    <row r="8233" spans="6:14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</row>
    <row r="8234" spans="6:14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</row>
    <row r="8235" spans="6:14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</row>
    <row r="8236" spans="6:14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</row>
    <row r="8237" spans="6:14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</row>
    <row r="8238" spans="6:14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</row>
    <row r="8239" spans="6:14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</row>
    <row r="8240" spans="6:14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</row>
    <row r="8241" spans="6:14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</row>
    <row r="8242" spans="6:14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</row>
    <row r="8243" spans="6:14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</row>
    <row r="8244" spans="6:14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</row>
    <row r="8245" spans="6:14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</row>
    <row r="8246" spans="6:14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</row>
    <row r="8247" spans="6:14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</row>
    <row r="8248" spans="6:14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</row>
    <row r="8249" spans="6:14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</row>
    <row r="8250" spans="6:14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</row>
    <row r="8251" spans="6:14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</row>
    <row r="8252" spans="6:14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</row>
    <row r="8253" spans="6:14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</row>
    <row r="8254" spans="6:14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</row>
    <row r="8255" spans="6:14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</row>
    <row r="8256" spans="6:14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</row>
    <row r="8257" spans="6:14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</row>
    <row r="8258" spans="6:14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</row>
    <row r="8259" spans="6:14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</row>
    <row r="8260" spans="6:14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</row>
    <row r="8261" spans="6:14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</row>
    <row r="8262" spans="6:14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</row>
    <row r="8263" spans="6:14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</row>
    <row r="8264" spans="6:14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</row>
    <row r="8265" spans="6:14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</row>
    <row r="8266" spans="6:14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</row>
    <row r="8267" spans="6:14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</row>
    <row r="8268" spans="6:14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</row>
    <row r="8269" spans="6:14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</row>
    <row r="8270" spans="6:14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</row>
    <row r="8271" spans="6:14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</row>
    <row r="8272" spans="6:14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</row>
    <row r="8273" spans="6:14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</row>
    <row r="8274" spans="6:14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</row>
    <row r="8275" spans="6:14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</row>
    <row r="8276" spans="6:14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</row>
    <row r="8277" spans="6:14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</row>
    <row r="8278" spans="6:14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</row>
    <row r="8279" spans="6:14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</row>
    <row r="8280" spans="6:14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</row>
    <row r="8281" spans="6:14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</row>
    <row r="8282" spans="6:14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</row>
    <row r="8283" spans="6:14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</row>
    <row r="8284" spans="6:14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</row>
    <row r="8285" spans="6:14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</row>
    <row r="8286" spans="6:14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</row>
    <row r="8287" spans="6:14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</row>
    <row r="8288" spans="6:14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</row>
    <row r="8289" spans="6:14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</row>
    <row r="8290" spans="6:14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</row>
    <row r="8291" spans="6:14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</row>
    <row r="8292" spans="6:14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</row>
    <row r="8293" spans="6:14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</row>
    <row r="8294" spans="6:14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</row>
    <row r="8295" spans="6:14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</row>
    <row r="8296" spans="6:14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</row>
    <row r="8297" spans="6:14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</row>
    <row r="8298" spans="6:14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</row>
    <row r="8299" spans="6:14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</row>
    <row r="8300" spans="6:14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</row>
    <row r="8301" spans="6:14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</row>
    <row r="8302" spans="6:14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</row>
    <row r="8303" spans="6:14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</row>
    <row r="8304" spans="6:14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</row>
    <row r="8305" spans="6:14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</row>
    <row r="8306" spans="6:14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</row>
    <row r="8307" spans="6:14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</row>
    <row r="8308" spans="6:14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</row>
    <row r="8309" spans="6:14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</row>
    <row r="8310" spans="6:14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</row>
    <row r="8311" spans="6:14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</row>
    <row r="8312" spans="6:14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</row>
    <row r="8313" spans="6:14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</row>
    <row r="8314" spans="6:14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</row>
    <row r="8315" spans="6:14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</row>
    <row r="8316" spans="6:14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</row>
    <row r="8317" spans="6:14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</row>
    <row r="8318" spans="6:14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</row>
    <row r="8319" spans="6:14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</row>
    <row r="8320" spans="6:14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</row>
    <row r="8321" spans="6:14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</row>
    <row r="8322" spans="6:14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</row>
    <row r="8323" spans="6:14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</row>
    <row r="8324" spans="6:14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</row>
    <row r="8325" spans="6:14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</row>
    <row r="8326" spans="6:14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</row>
    <row r="8327" spans="6:14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</row>
    <row r="8328" spans="6:14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</row>
    <row r="8329" spans="6:14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</row>
    <row r="8330" spans="6:14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</row>
    <row r="8331" spans="6:14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</row>
    <row r="8332" spans="6:14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</row>
    <row r="8333" spans="6:14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</row>
    <row r="8334" spans="6:14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</row>
    <row r="8335" spans="6:14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</row>
    <row r="8336" spans="6:14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</row>
    <row r="8337" spans="6:14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</row>
    <row r="8338" spans="6:14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</row>
    <row r="8339" spans="6:14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</row>
    <row r="8340" spans="6:14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</row>
    <row r="8341" spans="6:14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</row>
    <row r="8342" spans="6:14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</row>
    <row r="8343" spans="6:14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</row>
    <row r="8344" spans="6:14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</row>
    <row r="8345" spans="6:14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</row>
    <row r="8346" spans="6:14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</row>
    <row r="8347" spans="6:14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</row>
    <row r="8348" spans="6:14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</row>
    <row r="8349" spans="6:14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</row>
    <row r="8350" spans="6:14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</row>
    <row r="8351" spans="6:14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</row>
    <row r="8352" spans="6:14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</row>
    <row r="8353" spans="6:14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</row>
    <row r="8354" spans="6:14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</row>
    <row r="8355" spans="6:14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</row>
    <row r="8356" spans="6:14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</row>
    <row r="8357" spans="6:14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</row>
    <row r="8358" spans="6:14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</row>
    <row r="8359" spans="6:14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</row>
    <row r="8360" spans="6:14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</row>
    <row r="8361" spans="6:14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</row>
    <row r="8362" spans="6:14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</row>
    <row r="8363" spans="6:14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</row>
    <row r="8364" spans="6:14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</row>
    <row r="8365" spans="6:14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</row>
    <row r="8366" spans="6:14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</row>
    <row r="8367" spans="6:14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</row>
    <row r="8368" spans="6:14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</row>
    <row r="8369" spans="6:14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</row>
    <row r="8370" spans="6:14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</row>
    <row r="8371" spans="6:14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</row>
    <row r="8372" spans="6:14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</row>
    <row r="8373" spans="6:14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</row>
    <row r="8374" spans="6:14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</row>
    <row r="8375" spans="6:14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</row>
    <row r="8376" spans="6:14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</row>
    <row r="8377" spans="6:14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</row>
    <row r="8378" spans="6:14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</row>
    <row r="8379" spans="6:14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</row>
    <row r="8380" spans="6:14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</row>
    <row r="8381" spans="6:14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</row>
    <row r="8382" spans="6:14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</row>
    <row r="8383" spans="6:14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</row>
    <row r="8384" spans="6:14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</row>
    <row r="8385" spans="6:14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</row>
    <row r="8386" spans="6:14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</row>
    <row r="8387" spans="6:14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</row>
    <row r="8388" spans="6:14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</row>
    <row r="8389" spans="6:14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</row>
    <row r="8390" spans="6:14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</row>
    <row r="8391" spans="6:14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</row>
    <row r="8392" spans="6:14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</row>
    <row r="8393" spans="6:14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</row>
    <row r="8394" spans="6:14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</row>
    <row r="8395" spans="6:14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</row>
    <row r="8396" spans="6:14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</row>
    <row r="8397" spans="6:14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</row>
    <row r="8398" spans="6:14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</row>
    <row r="8399" spans="6:14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</row>
    <row r="8400" spans="6:14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</row>
    <row r="8401" spans="6:14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</row>
    <row r="8402" spans="6:14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</row>
    <row r="8403" spans="6:14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</row>
    <row r="8404" spans="6:14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</row>
    <row r="8405" spans="6:14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</row>
    <row r="8406" spans="6:14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</row>
    <row r="8407" spans="6:14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</row>
    <row r="8408" spans="6:14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</row>
    <row r="8409" spans="6:14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</row>
    <row r="8410" spans="6:14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</row>
    <row r="8411" spans="6:14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</row>
    <row r="8412" spans="6:14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</row>
    <row r="8413" spans="6:14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</row>
    <row r="8414" spans="6:14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</row>
    <row r="8415" spans="6:14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</row>
    <row r="8416" spans="6:14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</row>
    <row r="8417" spans="6:14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</row>
    <row r="8418" spans="6:14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</row>
    <row r="8419" spans="6:14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</row>
    <row r="8420" spans="6:14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</row>
    <row r="8421" spans="6:14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</row>
    <row r="8422" spans="6:14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</row>
    <row r="8423" spans="6:14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</row>
    <row r="8424" spans="6:14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</row>
    <row r="8425" spans="6:14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</row>
    <row r="8426" spans="6:14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</row>
    <row r="8427" spans="6:14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</row>
    <row r="8428" spans="6:14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</row>
    <row r="8429" spans="6:14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</row>
    <row r="8430" spans="6:14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</row>
    <row r="8431" spans="6:14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</row>
    <row r="8432" spans="6:14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</row>
    <row r="8433" spans="6:14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</row>
    <row r="8434" spans="6:14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</row>
    <row r="8435" spans="6:14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</row>
    <row r="8436" spans="6:14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</row>
    <row r="8437" spans="6:14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</row>
    <row r="8438" spans="6:14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</row>
    <row r="8439" spans="6:14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</row>
    <row r="8440" spans="6:14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</row>
    <row r="8441" spans="6:14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</row>
    <row r="8442" spans="6:14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</row>
    <row r="8443" spans="6:14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</row>
    <row r="8444" spans="6:14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</row>
    <row r="8445" spans="6:14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</row>
    <row r="8446" spans="6:14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</row>
    <row r="8447" spans="6:14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</row>
    <row r="8448" spans="6:14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</row>
    <row r="8449" spans="6:14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</row>
    <row r="8450" spans="6:14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</row>
    <row r="8451" spans="6:14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</row>
    <row r="8452" spans="6:14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</row>
    <row r="8453" spans="6:14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</row>
    <row r="8454" spans="6:14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</row>
    <row r="8455" spans="6:14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</row>
    <row r="8456" spans="6:14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</row>
    <row r="8457" spans="6:14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</row>
    <row r="8458" spans="6:14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</row>
    <row r="8459" spans="6:14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</row>
    <row r="8460" spans="6:14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</row>
    <row r="8461" spans="6:14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</row>
    <row r="8462" spans="6:14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</row>
    <row r="8463" spans="6:14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</row>
    <row r="8464" spans="6:14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</row>
    <row r="8465" spans="6:14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</row>
    <row r="8466" spans="6:14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</row>
    <row r="8467" spans="6:14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</row>
    <row r="8468" spans="6:14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</row>
    <row r="8469" spans="6:14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</row>
    <row r="8470" spans="6:14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</row>
    <row r="8471" spans="6:14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</row>
    <row r="8472" spans="6:14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</row>
    <row r="8473" spans="6:14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</row>
    <row r="8474" spans="6:14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</row>
    <row r="8475" spans="6:14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</row>
    <row r="8476" spans="6:14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</row>
    <row r="8477" spans="6:14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</row>
    <row r="8478" spans="6:14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</row>
    <row r="8479" spans="6:14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</row>
    <row r="8480" spans="6:14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</row>
    <row r="8481" spans="6:14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</row>
    <row r="8482" spans="6:14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</row>
    <row r="8483" spans="6:14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</row>
    <row r="8484" spans="6:14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</row>
    <row r="8485" spans="6:14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</row>
    <row r="8486" spans="6:14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</row>
    <row r="8487" spans="6:14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</row>
    <row r="8488" spans="6:14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</row>
    <row r="8489" spans="6:14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</row>
    <row r="8490" spans="6:14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</row>
    <row r="8491" spans="6:14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</row>
    <row r="8492" spans="6:14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</row>
    <row r="8493" spans="6:14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</row>
    <row r="8494" spans="6:14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</row>
    <row r="8495" spans="6:14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</row>
    <row r="8496" spans="6:14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</row>
    <row r="8497" spans="6:14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</row>
    <row r="8498" spans="6:14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</row>
    <row r="8499" spans="6:14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</row>
    <row r="8500" spans="6:14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</row>
    <row r="8501" spans="6:14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</row>
    <row r="8502" spans="6:14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</row>
    <row r="8503" spans="6:14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</row>
    <row r="8504" spans="6:14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</row>
    <row r="8505" spans="6:14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</row>
    <row r="8506" spans="6:14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</row>
    <row r="8507" spans="6:14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</row>
    <row r="8508" spans="6:14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</row>
    <row r="8509" spans="6:14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</row>
    <row r="8510" spans="6:14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</row>
    <row r="8511" spans="6:14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</row>
    <row r="8512" spans="6:14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</row>
    <row r="8513" spans="6:14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</row>
    <row r="8514" spans="6:14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</row>
    <row r="8515" spans="6:14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</row>
    <row r="8516" spans="6:14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</row>
    <row r="8517" spans="6:14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</row>
    <row r="8518" spans="6:14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</row>
    <row r="8519" spans="6:14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</row>
    <row r="8520" spans="6:14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</row>
    <row r="8521" spans="6:14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</row>
    <row r="8522" spans="6:14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</row>
    <row r="8523" spans="6:14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</row>
    <row r="8524" spans="6:14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</row>
    <row r="8525" spans="6:14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</row>
    <row r="8526" spans="6:14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</row>
    <row r="8527" spans="6:14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</row>
    <row r="8528" spans="6:14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</row>
    <row r="8529" spans="6:14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</row>
    <row r="8530" spans="6:14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</row>
    <row r="8531" spans="6:14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</row>
    <row r="8532" spans="6:14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</row>
    <row r="8533" spans="6:14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</row>
    <row r="8534" spans="6:14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</row>
    <row r="8535" spans="6:14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</row>
    <row r="8536" spans="6:14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</row>
    <row r="8537" spans="6:14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</row>
    <row r="8538" spans="6:14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</row>
    <row r="8539" spans="6:14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</row>
    <row r="8540" spans="6:14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</row>
    <row r="8541" spans="6:14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</row>
    <row r="8542" spans="6:14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</row>
    <row r="8543" spans="6:14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</row>
    <row r="8544" spans="6:14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</row>
    <row r="8545" spans="6:14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</row>
    <row r="8546" spans="6:14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</row>
    <row r="8547" spans="6:14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</row>
    <row r="8548" spans="6:14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</row>
    <row r="8549" spans="6:14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</row>
    <row r="8550" spans="6:14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</row>
    <row r="8551" spans="6:14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</row>
    <row r="8552" spans="6:14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</row>
    <row r="8553" spans="6:14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</row>
    <row r="8554" spans="6:14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</row>
    <row r="8555" spans="6:14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</row>
    <row r="8556" spans="6:14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</row>
    <row r="8557" spans="6:14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</row>
    <row r="8558" spans="6:14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</row>
    <row r="8559" spans="6:14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</row>
    <row r="8560" spans="6:14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</row>
    <row r="8561" spans="6:14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</row>
    <row r="8562" spans="6:14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</row>
    <row r="8563" spans="6:14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</row>
    <row r="8564" spans="6:14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</row>
    <row r="8565" spans="6:14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</row>
    <row r="8566" spans="6:14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</row>
    <row r="8567" spans="6:14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</row>
    <row r="8568" spans="6:14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</row>
    <row r="8569" spans="6:14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</row>
    <row r="8570" spans="6:14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</row>
    <row r="8571" spans="6:14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</row>
    <row r="8572" spans="6:14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</row>
    <row r="8573" spans="6:14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</row>
    <row r="8574" spans="6:14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</row>
    <row r="8575" spans="6:14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</row>
    <row r="8576" spans="6:14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</row>
    <row r="8577" spans="6:14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</row>
    <row r="8578" spans="6:14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</row>
    <row r="8579" spans="6:14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</row>
    <row r="8580" spans="6:14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</row>
    <row r="8581" spans="6:14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</row>
    <row r="8582" spans="6:14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</row>
    <row r="8583" spans="6:14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</row>
    <row r="8584" spans="6:14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</row>
    <row r="8585" spans="6:14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</row>
    <row r="8586" spans="6:14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</row>
    <row r="8587" spans="6:14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</row>
    <row r="8588" spans="6:14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</row>
    <row r="8589" spans="6:14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</row>
    <row r="8590" spans="6:14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</row>
    <row r="8591" spans="6:14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</row>
    <row r="8592" spans="6:14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</row>
    <row r="8593" spans="6:14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</row>
    <row r="8594" spans="6:14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</row>
    <row r="8595" spans="6:14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</row>
    <row r="8596" spans="6:14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</row>
    <row r="8597" spans="6:14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</row>
    <row r="8598" spans="6:14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</row>
    <row r="8599" spans="6:14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</row>
    <row r="8600" spans="6:14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</row>
    <row r="8601" spans="6:14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</row>
    <row r="8602" spans="6:14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</row>
    <row r="8603" spans="6:14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</row>
    <row r="8604" spans="6:14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</row>
    <row r="8605" spans="6:14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</row>
    <row r="8606" spans="6:14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</row>
    <row r="8607" spans="6:14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</row>
    <row r="8608" spans="6:14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</row>
    <row r="8609" spans="6:14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</row>
    <row r="8610" spans="6:14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</row>
    <row r="8611" spans="6:14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</row>
    <row r="8612" spans="6:14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</row>
    <row r="8613" spans="6:14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</row>
    <row r="8614" spans="6:14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</row>
    <row r="8615" spans="6:14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</row>
    <row r="8616" spans="6:14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</row>
    <row r="8617" spans="6:14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</row>
    <row r="8618" spans="6:14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</row>
    <row r="8619" spans="6:14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</row>
    <row r="8620" spans="6:14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</row>
    <row r="8621" spans="6:14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</row>
    <row r="8622" spans="6:14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</row>
    <row r="8623" spans="6:14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</row>
    <row r="8624" spans="6:14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</row>
    <row r="8625" spans="6:14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</row>
    <row r="8626" spans="6:14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</row>
    <row r="8627" spans="6:14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</row>
    <row r="8628" spans="6:14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</row>
    <row r="8629" spans="6:14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</row>
    <row r="8630" spans="6:14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</row>
    <row r="8631" spans="6:14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</row>
    <row r="8632" spans="6:14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</row>
    <row r="8633" spans="6:14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</row>
    <row r="8634" spans="6:14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</row>
    <row r="8635" spans="6:14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</row>
    <row r="8636" spans="6:14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</row>
    <row r="8637" spans="6:14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</row>
    <row r="8638" spans="6:14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</row>
    <row r="8639" spans="6:14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</row>
    <row r="8640" spans="6:14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</row>
    <row r="8641" spans="6:14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</row>
    <row r="8642" spans="6:14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</row>
    <row r="8643" spans="6:14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</row>
    <row r="8644" spans="6:14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</row>
    <row r="8645" spans="6:14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</row>
    <row r="8646" spans="6:14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</row>
    <row r="8647" spans="6:14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</row>
    <row r="8648" spans="6:14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</row>
    <row r="8649" spans="6:14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</row>
    <row r="8650" spans="6:14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</row>
    <row r="8651" spans="6:14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</row>
    <row r="8652" spans="6:14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</row>
    <row r="8653" spans="6:14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</row>
    <row r="8654" spans="6:14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</row>
    <row r="8655" spans="6:14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</row>
    <row r="8656" spans="6:14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</row>
    <row r="8657" spans="6:14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</row>
    <row r="8658" spans="6:14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</row>
    <row r="8659" spans="6:14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</row>
    <row r="8660" spans="6:14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</row>
    <row r="8661" spans="6:14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</row>
    <row r="8662" spans="6:14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</row>
    <row r="8663" spans="6:14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</row>
    <row r="8664" spans="6:14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</row>
    <row r="8665" spans="6:14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</row>
    <row r="8666" spans="6:14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</row>
    <row r="8667" spans="6:14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</row>
    <row r="8668" spans="6:14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</row>
    <row r="8669" spans="6:14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</row>
    <row r="8670" spans="6:14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</row>
    <row r="8671" spans="6:14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</row>
    <row r="8672" spans="6:14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</row>
    <row r="8673" spans="6:14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</row>
    <row r="8674" spans="6:14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</row>
    <row r="8675" spans="6:14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</row>
    <row r="8676" spans="6:14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</row>
    <row r="8677" spans="6:14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</row>
    <row r="8678" spans="6:14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</row>
    <row r="8679" spans="6:14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</row>
    <row r="8680" spans="6:14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</row>
    <row r="8681" spans="6:14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</row>
    <row r="8682" spans="6:14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</row>
    <row r="8683" spans="6:14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</row>
    <row r="8684" spans="6:14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</row>
    <row r="8685" spans="6:14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</row>
    <row r="8686" spans="6:14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</row>
    <row r="8687" spans="6:14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</row>
    <row r="8688" spans="6:14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</row>
    <row r="8689" spans="6:14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</row>
    <row r="8690" spans="6:14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</row>
    <row r="8691" spans="6:14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</row>
    <row r="8692" spans="6:14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</row>
    <row r="8693" spans="6:14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</row>
    <row r="8694" spans="6:14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</row>
    <row r="8695" spans="6:14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</row>
    <row r="8696" spans="6:14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</row>
    <row r="8697" spans="6:14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</row>
    <row r="8698" spans="6:14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</row>
    <row r="8699" spans="6:14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</row>
    <row r="8700" spans="6:14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</row>
    <row r="8701" spans="6:14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</row>
    <row r="8702" spans="6:14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</row>
    <row r="8703" spans="6:14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</row>
    <row r="8704" spans="6:14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</row>
    <row r="8705" spans="6:14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</row>
    <row r="8706" spans="6:14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</row>
    <row r="8707" spans="6:14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</row>
    <row r="8708" spans="6:14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</row>
    <row r="8709" spans="6:14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</row>
    <row r="8710" spans="6:14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</row>
    <row r="8711" spans="6:14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</row>
    <row r="8712" spans="6:14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</row>
    <row r="8713" spans="6:14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</row>
    <row r="8714" spans="6:14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</row>
    <row r="8715" spans="6:14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</row>
    <row r="8716" spans="6:14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</row>
    <row r="8717" spans="6:14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</row>
    <row r="8718" spans="6:14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</row>
    <row r="8719" spans="6:14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</row>
    <row r="8720" spans="6:14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</row>
    <row r="8721" spans="6:14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</row>
    <row r="8722" spans="6:14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</row>
    <row r="8723" spans="6:14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</row>
    <row r="8724" spans="6:14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</row>
    <row r="8725" spans="6:14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</row>
    <row r="8726" spans="6:14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</row>
    <row r="8727" spans="6:14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</row>
    <row r="8728" spans="6:14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</row>
    <row r="8729" spans="6:14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</row>
    <row r="8730" spans="6:14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</row>
    <row r="8731" spans="6:14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</row>
    <row r="8732" spans="6:14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</row>
    <row r="8733" spans="6:14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</row>
    <row r="8734" spans="6:14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</row>
    <row r="8735" spans="6:14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</row>
    <row r="8736" spans="6:14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</row>
    <row r="8737" spans="6:14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</row>
    <row r="8738" spans="6:14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</row>
    <row r="8739" spans="6:14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</row>
    <row r="8740" spans="6:14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</row>
    <row r="8741" spans="6:14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</row>
    <row r="8742" spans="6:14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</row>
    <row r="8743" spans="6:14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</row>
    <row r="8744" spans="6:14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</row>
    <row r="8745" spans="6:14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</row>
    <row r="8746" spans="6:14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</row>
    <row r="8747" spans="6:14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</row>
    <row r="8748" spans="6:14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</row>
    <row r="8749" spans="6:14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</row>
    <row r="8750" spans="6:14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</row>
    <row r="8751" spans="6:14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</row>
    <row r="8752" spans="6:14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</row>
    <row r="8753" spans="6:14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</row>
    <row r="8754" spans="6:14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</row>
    <row r="8755" spans="6:14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</row>
    <row r="8756" spans="6:14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</row>
    <row r="8757" spans="6:14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</row>
    <row r="8758" spans="6:14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</row>
    <row r="8759" spans="6:14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</row>
    <row r="8760" spans="6:14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</row>
    <row r="8761" spans="6:14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</row>
    <row r="8762" spans="6:14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</row>
    <row r="8763" spans="6:14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</row>
    <row r="8764" spans="6:14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</row>
    <row r="8765" spans="6:14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</row>
    <row r="8766" spans="6:14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</row>
    <row r="8767" spans="6:14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</row>
    <row r="8768" spans="6:14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</row>
    <row r="8769" spans="6:14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</row>
    <row r="8770" spans="6:14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</row>
    <row r="8771" spans="6:14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</row>
    <row r="8772" spans="6:14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</row>
    <row r="8773" spans="6:14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</row>
    <row r="8774" spans="6:14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</row>
    <row r="8775" spans="6:14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</row>
    <row r="8776" spans="6:14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</row>
    <row r="8777" spans="6:14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</row>
    <row r="8778" spans="6:14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</row>
    <row r="8779" spans="6:14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</row>
    <row r="8780" spans="6:14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</row>
    <row r="8781" spans="6:14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</row>
    <row r="8782" spans="6:14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</row>
    <row r="8783" spans="6:14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</row>
    <row r="8784" spans="6:14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</row>
    <row r="8785" spans="6:14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</row>
    <row r="8786" spans="6:14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</row>
    <row r="8787" spans="6:14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</row>
    <row r="8788" spans="6:14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</row>
    <row r="8789" spans="6:14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</row>
    <row r="8790" spans="6:14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</row>
    <row r="8791" spans="6:14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</row>
    <row r="8792" spans="6:14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</row>
    <row r="8793" spans="6:14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</row>
    <row r="8794" spans="6:14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</row>
    <row r="8795" spans="6:14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</row>
    <row r="8796" spans="6:14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</row>
    <row r="8797" spans="6:14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</row>
    <row r="8798" spans="6:14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</row>
    <row r="8799" spans="6:14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</row>
    <row r="8800" spans="6:14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</row>
    <row r="8801" spans="6:14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</row>
    <row r="8802" spans="6:14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</row>
    <row r="8803" spans="6:14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</row>
    <row r="8804" spans="6:14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</row>
    <row r="8805" spans="6:14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</row>
    <row r="8806" spans="6:14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</row>
    <row r="8807" spans="6:14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</row>
    <row r="8808" spans="6:14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</row>
    <row r="8809" spans="6:14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</row>
    <row r="8810" spans="6:14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</row>
    <row r="8811" spans="6:14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</row>
    <row r="8812" spans="6:14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</row>
    <row r="8813" spans="6:14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</row>
    <row r="8814" spans="6:14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</row>
    <row r="8815" spans="6:14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</row>
    <row r="8816" spans="6:14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</row>
    <row r="8817" spans="6:14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</row>
    <row r="8818" spans="6:14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</row>
    <row r="8819" spans="6:14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</row>
    <row r="8820" spans="6:14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</row>
    <row r="8821" spans="6:14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</row>
    <row r="8822" spans="6:14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</row>
    <row r="8823" spans="6:14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</row>
    <row r="8824" spans="6:14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</row>
    <row r="8825" spans="6:14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</row>
    <row r="8826" spans="6:14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</row>
    <row r="8827" spans="6:14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</row>
    <row r="8828" spans="6:14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</row>
    <row r="8829" spans="6:14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</row>
    <row r="8830" spans="6:14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</row>
    <row r="8831" spans="6:14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</row>
    <row r="8832" spans="6:14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</row>
    <row r="8833" spans="6:14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</row>
    <row r="8834" spans="6:14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</row>
    <row r="8835" spans="6:14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</row>
    <row r="8836" spans="6:14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</row>
    <row r="8837" spans="6:14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</row>
    <row r="8838" spans="6:14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</row>
    <row r="8839" spans="6:14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</row>
    <row r="8840" spans="6:14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</row>
    <row r="8841" spans="6:14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</row>
    <row r="8842" spans="6:14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</row>
    <row r="8843" spans="6:14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</row>
    <row r="8844" spans="6:14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</row>
    <row r="8845" spans="6:14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</row>
    <row r="8846" spans="6:14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</row>
    <row r="8847" spans="6:14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</row>
    <row r="8848" spans="6:14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</row>
    <row r="8849" spans="6:14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</row>
    <row r="8850" spans="6:14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</row>
    <row r="8851" spans="6:14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</row>
    <row r="8852" spans="6:14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</row>
    <row r="8853" spans="6:14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</row>
    <row r="8854" spans="6:14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</row>
    <row r="8855" spans="6:14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</row>
    <row r="8856" spans="6:14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</row>
    <row r="8857" spans="6:14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</row>
    <row r="8858" spans="6:14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</row>
    <row r="8859" spans="6:14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</row>
    <row r="8860" spans="6:14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</row>
    <row r="8861" spans="6:14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</row>
    <row r="8862" spans="6:14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</row>
    <row r="8863" spans="6:14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</row>
    <row r="8864" spans="6:14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</row>
    <row r="8865" spans="6:14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</row>
    <row r="8866" spans="6:14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</row>
    <row r="8867" spans="6:14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</row>
    <row r="8868" spans="6:14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</row>
    <row r="8869" spans="6:14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</row>
    <row r="8870" spans="6:14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</row>
    <row r="8871" spans="6:14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</row>
    <row r="8872" spans="6:14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</row>
    <row r="8873" spans="6:14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</row>
    <row r="8874" spans="6:14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</row>
    <row r="8875" spans="6:14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</row>
    <row r="8876" spans="6:14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</row>
    <row r="8877" spans="6:14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</row>
    <row r="8878" spans="6:14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</row>
    <row r="8879" spans="6:14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</row>
    <row r="8880" spans="6:14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</row>
    <row r="8881" spans="6:14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</row>
    <row r="8882" spans="6:14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</row>
    <row r="8883" spans="6:14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</row>
    <row r="8884" spans="6:14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</row>
    <row r="8885" spans="6:14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</row>
    <row r="8886" spans="6:14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</row>
    <row r="8887" spans="6:14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</row>
    <row r="8888" spans="6:14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</row>
    <row r="8889" spans="6:14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</row>
    <row r="8890" spans="6:14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</row>
    <row r="8891" spans="6:14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</row>
    <row r="8892" spans="6:14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</row>
    <row r="8893" spans="6:14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</row>
    <row r="8894" spans="6:14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</row>
    <row r="8895" spans="6:14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</row>
    <row r="8896" spans="6:14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</row>
    <row r="8897" spans="6:14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</row>
    <row r="8898" spans="6:14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</row>
    <row r="8899" spans="6:14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</row>
    <row r="8900" spans="6:14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</row>
    <row r="8901" spans="6:14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</row>
    <row r="8902" spans="6:14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</row>
    <row r="8903" spans="6:14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</row>
    <row r="8904" spans="6:14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</row>
    <row r="8905" spans="6:14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</row>
    <row r="8906" spans="6:14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</row>
    <row r="8907" spans="6:14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</row>
    <row r="8908" spans="6:14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</row>
    <row r="8909" spans="6:14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</row>
    <row r="8910" spans="6:14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</row>
    <row r="8911" spans="6:14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</row>
    <row r="8912" spans="6:14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</row>
    <row r="8913" spans="6:14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</row>
    <row r="8914" spans="6:14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</row>
    <row r="8915" spans="6:14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</row>
    <row r="8916" spans="6:14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</row>
    <row r="8917" spans="6:14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</row>
    <row r="8918" spans="6:14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</row>
    <row r="8919" spans="6:14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</row>
    <row r="8920" spans="6:14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</row>
    <row r="8921" spans="6:14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</row>
    <row r="8922" spans="6:14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</row>
    <row r="8923" spans="6:14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</row>
    <row r="8924" spans="6:14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</row>
    <row r="8925" spans="6:14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</row>
    <row r="8926" spans="6:14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</row>
    <row r="8927" spans="6:14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</row>
    <row r="8928" spans="6:14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</row>
    <row r="8929" spans="6:14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</row>
    <row r="8930" spans="6:14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</row>
    <row r="8931" spans="6:14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</row>
    <row r="8932" spans="6:14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</row>
    <row r="8933" spans="6:14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</row>
    <row r="8934" spans="6:14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</row>
    <row r="8935" spans="6:14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</row>
    <row r="8936" spans="6:14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</row>
    <row r="8937" spans="6:14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</row>
    <row r="8938" spans="6:14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</row>
    <row r="8939" spans="6:14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</row>
    <row r="8940" spans="6:14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</row>
    <row r="8941" spans="6:14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</row>
    <row r="8942" spans="6:14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</row>
    <row r="8943" spans="6:14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</row>
    <row r="8944" spans="6:14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</row>
    <row r="8945" spans="6:14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</row>
    <row r="8946" spans="6:14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</row>
    <row r="8947" spans="6:14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</row>
    <row r="8948" spans="6:14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</row>
    <row r="8949" spans="6:14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</row>
    <row r="8950" spans="6:14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</row>
    <row r="8951" spans="6:14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</row>
    <row r="8952" spans="6:14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</row>
    <row r="8953" spans="6:14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</row>
    <row r="8954" spans="6:14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</row>
    <row r="8955" spans="6:14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</row>
    <row r="8956" spans="6:14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</row>
    <row r="8957" spans="6:14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</row>
    <row r="8958" spans="6:14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</row>
    <row r="8959" spans="6:14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</row>
    <row r="8960" spans="6:14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</row>
    <row r="8961" spans="6:14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</row>
    <row r="8962" spans="6:14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</row>
    <row r="8963" spans="6:14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</row>
    <row r="8964" spans="6:14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</row>
    <row r="8965" spans="6:14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</row>
    <row r="8966" spans="6:14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</row>
    <row r="8967" spans="6:14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</row>
    <row r="8968" spans="6:14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</row>
    <row r="8969" spans="6:14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</row>
    <row r="8970" spans="6:14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</row>
    <row r="8971" spans="6:14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</row>
    <row r="8972" spans="6:14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</row>
    <row r="8973" spans="6:14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</row>
    <row r="8974" spans="6:14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</row>
    <row r="8975" spans="6:14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</row>
    <row r="8976" spans="6:14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</row>
    <row r="8977" spans="6:14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</row>
    <row r="8978" spans="6:14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</row>
    <row r="8979" spans="6:14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</row>
    <row r="8980" spans="6:14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</row>
    <row r="8981" spans="6:14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</row>
    <row r="8982" spans="6:14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</row>
    <row r="8983" spans="6:14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</row>
    <row r="8984" spans="6:14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</row>
    <row r="8985" spans="6:14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</row>
    <row r="8986" spans="6:14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</row>
    <row r="8987" spans="6:14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</row>
    <row r="8988" spans="6:14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</row>
    <row r="8989" spans="6:14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</row>
    <row r="8990" spans="6:14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</row>
    <row r="8991" spans="6:14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</row>
    <row r="8992" spans="6:14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</row>
    <row r="8993" spans="6:14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</row>
    <row r="8994" spans="6:14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</row>
    <row r="8995" spans="6:14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</row>
    <row r="8996" spans="6:14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</row>
    <row r="8997" spans="6:14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</row>
    <row r="8998" spans="6:14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</row>
    <row r="8999" spans="6:14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</row>
    <row r="9000" spans="6:14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</row>
    <row r="9001" spans="6:14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</row>
    <row r="9002" spans="6:14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</row>
    <row r="9003" spans="6:14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</row>
    <row r="9004" spans="6:14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</row>
    <row r="9005" spans="6:14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</row>
    <row r="9006" spans="6:14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</row>
    <row r="9007" spans="6:14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</row>
    <row r="9008" spans="6:14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</row>
    <row r="9009" spans="6:14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</row>
    <row r="9010" spans="6:14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</row>
    <row r="9011" spans="6:14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</row>
    <row r="9012" spans="6:14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</row>
    <row r="9013" spans="6:14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</row>
    <row r="9014" spans="6:14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</row>
    <row r="9015" spans="6:14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</row>
    <row r="9016" spans="6:14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</row>
    <row r="9017" spans="6:14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</row>
    <row r="9018" spans="6:14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</row>
    <row r="9019" spans="6:14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</row>
    <row r="9020" spans="6:14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</row>
    <row r="9021" spans="6:14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</row>
    <row r="9022" spans="6:14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</row>
    <row r="9023" spans="6:14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</row>
    <row r="9024" spans="6:14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</row>
    <row r="9025" spans="6:14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</row>
    <row r="9026" spans="6:14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</row>
    <row r="9027" spans="6:14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</row>
    <row r="9028" spans="6:14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</row>
    <row r="9029" spans="6:14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</row>
    <row r="9030" spans="6:14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</row>
    <row r="9031" spans="6:14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</row>
    <row r="9032" spans="6:14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</row>
    <row r="9033" spans="6:14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</row>
    <row r="9034" spans="6:14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</row>
    <row r="9035" spans="6:14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</row>
    <row r="9036" spans="6:14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</row>
    <row r="9037" spans="6:14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</row>
    <row r="9038" spans="6:14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</row>
    <row r="9039" spans="6:14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</row>
    <row r="9040" spans="6:14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</row>
    <row r="9041" spans="6:14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</row>
    <row r="9042" spans="6:14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</row>
    <row r="9043" spans="6:14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</row>
    <row r="9044" spans="6:14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</row>
    <row r="9045" spans="6:14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</row>
    <row r="9046" spans="6:14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</row>
    <row r="9047" spans="6:14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</row>
    <row r="9048" spans="6:14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</row>
    <row r="9049" spans="6:14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</row>
    <row r="9050" spans="6:14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</row>
    <row r="9051" spans="6:14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</row>
    <row r="9052" spans="6:14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</row>
    <row r="9053" spans="6:14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</row>
    <row r="9054" spans="6:14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</row>
    <row r="9055" spans="6:14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</row>
    <row r="9056" spans="6:14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</row>
    <row r="9057" spans="6:14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</row>
    <row r="9058" spans="6:14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</row>
    <row r="9059" spans="6:14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</row>
    <row r="9060" spans="6:14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</row>
    <row r="9061" spans="6:14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</row>
    <row r="9062" spans="6:14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</row>
    <row r="9063" spans="6:14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</row>
    <row r="9064" spans="6:14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</row>
    <row r="9065" spans="6:14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</row>
    <row r="9066" spans="6:14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</row>
    <row r="9067" spans="6:14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</row>
    <row r="9068" spans="6:14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</row>
    <row r="9069" spans="6:14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</row>
    <row r="9070" spans="6:14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</row>
    <row r="9071" spans="6:14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</row>
    <row r="9072" spans="6:14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</row>
    <row r="9073" spans="6:14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</row>
    <row r="9074" spans="6:14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</row>
    <row r="9075" spans="6:14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</row>
    <row r="9076" spans="6:14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</row>
    <row r="9077" spans="6:14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</row>
    <row r="9078" spans="6:14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</row>
    <row r="9079" spans="6:14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</row>
    <row r="9080" spans="6:14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</row>
    <row r="9081" spans="6:14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</row>
    <row r="9082" spans="6:14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</row>
    <row r="9083" spans="6:14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</row>
    <row r="9084" spans="6:14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</row>
    <row r="9085" spans="6:14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</row>
    <row r="9086" spans="6:14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</row>
    <row r="9087" spans="6:14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</row>
    <row r="9088" spans="6:14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</row>
    <row r="9089" spans="6:14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</row>
    <row r="9090" spans="6:14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</row>
    <row r="9091" spans="6:14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</row>
    <row r="9092" spans="6:14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</row>
    <row r="9093" spans="6:14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</row>
    <row r="9094" spans="6:14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</row>
    <row r="9095" spans="6:14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</row>
    <row r="9096" spans="6:14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</row>
    <row r="9097" spans="6:14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</row>
    <row r="9098" spans="6:14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</row>
    <row r="9099" spans="6:14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</row>
    <row r="9100" spans="6:14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</row>
    <row r="9101" spans="6:14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</row>
    <row r="9102" spans="6:14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</row>
    <row r="9103" spans="6:14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</row>
    <row r="9104" spans="6:14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</row>
    <row r="9105" spans="6:14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</row>
    <row r="9106" spans="6:14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</row>
    <row r="9107" spans="6:14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</row>
    <row r="9108" spans="6:14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</row>
    <row r="9109" spans="6:14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</row>
    <row r="9110" spans="6:14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</row>
    <row r="9111" spans="6:14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</row>
    <row r="9112" spans="6:14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</row>
    <row r="9113" spans="6:14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</row>
    <row r="9114" spans="6:14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</row>
    <row r="9115" spans="6:14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</row>
    <row r="9116" spans="6:14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</row>
    <row r="9117" spans="6:14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</row>
    <row r="9118" spans="6:14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</row>
    <row r="9119" spans="6:14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</row>
    <row r="9120" spans="6:14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</row>
    <row r="9121" spans="6:14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</row>
    <row r="9122" spans="6:14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</row>
    <row r="9123" spans="6:14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</row>
    <row r="9124" spans="6:14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</row>
    <row r="9125" spans="6:14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</row>
    <row r="9126" spans="6:14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</row>
    <row r="9127" spans="6:14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</row>
    <row r="9128" spans="6:14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</row>
    <row r="9129" spans="6:14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</row>
    <row r="9130" spans="6:14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</row>
    <row r="9131" spans="6:14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</row>
    <row r="9132" spans="6:14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</row>
    <row r="9133" spans="6:14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</row>
    <row r="9134" spans="6:14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</row>
    <row r="9135" spans="6:14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</row>
    <row r="9136" spans="6:14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</row>
    <row r="9137" spans="6:14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</row>
    <row r="9138" spans="6:14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</row>
    <row r="9139" spans="6:14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</row>
    <row r="9140" spans="6:14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</row>
    <row r="9141" spans="6:14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</row>
    <row r="9142" spans="6:14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</row>
    <row r="9143" spans="6:14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</row>
    <row r="9144" spans="6:14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</row>
    <row r="9145" spans="6:14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</row>
    <row r="9146" spans="6:14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</row>
    <row r="9147" spans="6:14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</row>
    <row r="9148" spans="6:14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</row>
    <row r="9149" spans="6:14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</row>
    <row r="9150" spans="6:14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</row>
    <row r="9151" spans="6:14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</row>
    <row r="9152" spans="6:14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</row>
    <row r="9153" spans="6:14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</row>
    <row r="9154" spans="6:14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</row>
    <row r="9155" spans="6:14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</row>
    <row r="9156" spans="6:14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</row>
    <row r="9157" spans="6:14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</row>
    <row r="9158" spans="6:14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</row>
    <row r="9159" spans="6:14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</row>
    <row r="9160" spans="6:14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</row>
    <row r="9161" spans="6:14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</row>
    <row r="9162" spans="6:14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</row>
    <row r="9163" spans="6:14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</row>
    <row r="9164" spans="6:14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</row>
    <row r="9165" spans="6:14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</row>
    <row r="9166" spans="6:14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</row>
    <row r="9167" spans="6:14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</row>
    <row r="9168" spans="6:14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</row>
    <row r="9169" spans="6:14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</row>
    <row r="9170" spans="6:14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</row>
    <row r="9171" spans="6:14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</row>
    <row r="9172" spans="6:14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</row>
    <row r="9173" spans="6:14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</row>
    <row r="9174" spans="6:14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</row>
    <row r="9175" spans="6:14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</row>
    <row r="9176" spans="6:14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</row>
    <row r="9177" spans="6:14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</row>
    <row r="9178" spans="6:14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</row>
    <row r="9179" spans="6:14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</row>
    <row r="9180" spans="6:14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</row>
    <row r="9181" spans="6:14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</row>
    <row r="9182" spans="6:14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</row>
    <row r="9183" spans="6:14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</row>
    <row r="9184" spans="6:14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</row>
    <row r="9185" spans="6:14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</row>
    <row r="9186" spans="6:14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</row>
    <row r="9187" spans="6:14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</row>
    <row r="9188" spans="6:14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</row>
    <row r="9189" spans="6:14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</row>
    <row r="9190" spans="6:14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</row>
    <row r="9191" spans="6:14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</row>
    <row r="9192" spans="6:14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</row>
    <row r="9193" spans="6:14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</row>
    <row r="9194" spans="6:14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</row>
    <row r="9195" spans="6:14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</row>
    <row r="9196" spans="6:14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</row>
    <row r="9197" spans="6:14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</row>
    <row r="9198" spans="6:14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</row>
    <row r="9199" spans="6:14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</row>
    <row r="9200" spans="6:14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</row>
    <row r="9201" spans="6:14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</row>
    <row r="9202" spans="6:14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</row>
    <row r="9203" spans="6:14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</row>
    <row r="9204" spans="6:14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</row>
    <row r="9205" spans="6:14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</row>
    <row r="9206" spans="6:14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</row>
    <row r="9207" spans="6:14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</row>
    <row r="9208" spans="6:14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</row>
    <row r="9209" spans="6:14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</row>
    <row r="9210" spans="6:14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</row>
    <row r="9211" spans="6:14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</row>
    <row r="9212" spans="6:14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</row>
    <row r="9213" spans="6:14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</row>
    <row r="9214" spans="6:14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</row>
    <row r="9215" spans="6:14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</row>
    <row r="9216" spans="6:14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</row>
    <row r="9217" spans="6:14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</row>
    <row r="9218" spans="6:14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</row>
    <row r="9219" spans="6:14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</row>
    <row r="9220" spans="6:14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</row>
    <row r="9221" spans="6:14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</row>
    <row r="9222" spans="6:14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</row>
    <row r="9223" spans="6:14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</row>
    <row r="9224" spans="6:14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</row>
    <row r="9225" spans="6:14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</row>
    <row r="9226" spans="6:14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</row>
    <row r="9227" spans="6:14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</row>
    <row r="9228" spans="6:14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</row>
    <row r="9229" spans="6:14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</row>
    <row r="9230" spans="6:14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</row>
    <row r="9231" spans="6:14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</row>
    <row r="9232" spans="6:14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</row>
    <row r="9233" spans="6:14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</row>
    <row r="9234" spans="6:14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</row>
    <row r="9235" spans="6:14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</row>
    <row r="9236" spans="6:14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</row>
    <row r="9237" spans="6:14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</row>
    <row r="9238" spans="6:14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</row>
    <row r="9239" spans="6:14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</row>
    <row r="9240" spans="6:14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</row>
    <row r="9241" spans="6:14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</row>
    <row r="9242" spans="6:14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</row>
    <row r="9243" spans="6:14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</row>
    <row r="9244" spans="6:14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</row>
    <row r="9245" spans="6:14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</row>
    <row r="9246" spans="6:14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</row>
    <row r="9247" spans="6:14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</row>
    <row r="9248" spans="6:14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</row>
    <row r="9249" spans="6:14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</row>
    <row r="9250" spans="6:14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</row>
    <row r="9251" spans="6:14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</row>
    <row r="9252" spans="6:14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</row>
    <row r="9253" spans="6:14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</row>
    <row r="9254" spans="6:14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</row>
    <row r="9255" spans="6:14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</row>
    <row r="9256" spans="6:14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</row>
    <row r="9257" spans="6:14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</row>
    <row r="9258" spans="6:14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</row>
    <row r="9259" spans="6:14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</row>
    <row r="9260" spans="6:14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</row>
    <row r="9261" spans="6:14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</row>
    <row r="9262" spans="6:14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</row>
    <row r="9263" spans="6:14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</row>
    <row r="9264" spans="6:14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</row>
    <row r="9265" spans="6:14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</row>
    <row r="9266" spans="6:14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</row>
    <row r="9267" spans="6:14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</row>
    <row r="9268" spans="6:14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</row>
    <row r="9269" spans="6:14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</row>
    <row r="9270" spans="6:14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</row>
    <row r="9271" spans="6:14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</row>
    <row r="9272" spans="6:14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</row>
    <row r="9273" spans="6:14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</row>
    <row r="9274" spans="6:14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</row>
    <row r="9275" spans="6:14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</row>
    <row r="9276" spans="6:14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</row>
    <row r="9277" spans="6:14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</row>
    <row r="9278" spans="6:14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</row>
    <row r="9279" spans="6:14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</row>
    <row r="9280" spans="6:14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</row>
    <row r="9281" spans="6:14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</row>
    <row r="9282" spans="6:14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</row>
    <row r="9283" spans="6:14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</row>
    <row r="9284" spans="6:14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</row>
    <row r="9285" spans="6:14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</row>
    <row r="9286" spans="6:14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</row>
    <row r="9287" spans="6:14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</row>
    <row r="9288" spans="6:14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</row>
    <row r="9289" spans="6:14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</row>
    <row r="9290" spans="6:14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</row>
    <row r="9291" spans="6:14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</row>
    <row r="9292" spans="6:14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</row>
    <row r="9293" spans="6:14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</row>
    <row r="9294" spans="6:14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</row>
    <row r="9295" spans="6:14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</row>
    <row r="9296" spans="6:14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</row>
    <row r="9297" spans="6:14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</row>
    <row r="9298" spans="6:14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</row>
    <row r="9299" spans="6:14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</row>
    <row r="9300" spans="6:14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</row>
    <row r="9301" spans="6:14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</row>
    <row r="9302" spans="6:14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</row>
    <row r="9303" spans="6:14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</row>
    <row r="9304" spans="6:14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</row>
    <row r="9305" spans="6:14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</row>
    <row r="9306" spans="6:14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</row>
    <row r="9307" spans="6:14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</row>
    <row r="9308" spans="6:14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</row>
    <row r="9309" spans="6:14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</row>
    <row r="9310" spans="6:14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</row>
    <row r="9311" spans="6:14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</row>
    <row r="9312" spans="6:14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</row>
    <row r="9313" spans="6:14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</row>
    <row r="9314" spans="6:14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</row>
    <row r="9315" spans="6:14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</row>
    <row r="9316" spans="6:14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</row>
    <row r="9317" spans="6:14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</row>
    <row r="9318" spans="6:14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</row>
    <row r="9319" spans="6:14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</row>
    <row r="9320" spans="6:14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</row>
    <row r="9321" spans="6:14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</row>
    <row r="9322" spans="6:14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</row>
    <row r="9323" spans="6:14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</row>
    <row r="9324" spans="6:14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</row>
    <row r="9325" spans="6:14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</row>
    <row r="9326" spans="6:14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</row>
    <row r="9327" spans="6:14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</row>
    <row r="9328" spans="6:14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</row>
    <row r="9329" spans="6:14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</row>
    <row r="9330" spans="6:14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</row>
    <row r="9331" spans="6:14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</row>
    <row r="9332" spans="6:14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</row>
    <row r="9333" spans="6:14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</row>
    <row r="9334" spans="6:14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</row>
    <row r="9335" spans="6:14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</row>
    <row r="9336" spans="6:14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</row>
    <row r="9337" spans="6:14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</row>
    <row r="9338" spans="6:14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</row>
    <row r="9339" spans="6:14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</row>
    <row r="9340" spans="6:14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</row>
    <row r="9341" spans="6:14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</row>
    <row r="9342" spans="6:14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</row>
    <row r="9343" spans="6:14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</row>
    <row r="9344" spans="6:14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</row>
    <row r="9345" spans="6:14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</row>
    <row r="9346" spans="6:14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</row>
    <row r="9347" spans="6:14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</row>
    <row r="9348" spans="6:14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</row>
    <row r="9349" spans="6:14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</row>
    <row r="9350" spans="6:14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</row>
    <row r="9351" spans="6:14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</row>
    <row r="9352" spans="6:14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</row>
    <row r="9353" spans="6:14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</row>
    <row r="9354" spans="6:14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</row>
    <row r="9355" spans="6:14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</row>
    <row r="9356" spans="6:14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</row>
    <row r="9357" spans="6:14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</row>
    <row r="9358" spans="6:14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</row>
    <row r="9359" spans="6:14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</row>
    <row r="9360" spans="6:14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</row>
    <row r="9361" spans="6:14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</row>
    <row r="9362" spans="6:14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</row>
    <row r="9363" spans="6:14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</row>
    <row r="9364" spans="6:14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</row>
    <row r="9365" spans="6:14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</row>
    <row r="9366" spans="6:14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</row>
    <row r="9367" spans="6:14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</row>
    <row r="9368" spans="6:14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</row>
    <row r="9369" spans="6:14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</row>
    <row r="9370" spans="6:14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</row>
    <row r="9371" spans="6:14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</row>
    <row r="9372" spans="6:14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</row>
    <row r="9373" spans="6:14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</row>
    <row r="9374" spans="6:14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</row>
    <row r="9375" spans="6:14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</row>
    <row r="9376" spans="6:14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</row>
    <row r="9377" spans="6:14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</row>
    <row r="9378" spans="6:14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</row>
    <row r="9379" spans="6:14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</row>
    <row r="9380" spans="6:14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</row>
    <row r="9381" spans="6:14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</row>
    <row r="9382" spans="6:14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</row>
    <row r="9383" spans="6:14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</row>
    <row r="9384" spans="6:14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</row>
    <row r="9385" spans="6:14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</row>
    <row r="9386" spans="6:14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</row>
    <row r="9387" spans="6:14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</row>
    <row r="9388" spans="6:14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</row>
    <row r="9389" spans="6:14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</row>
    <row r="9390" spans="6:14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</row>
    <row r="9391" spans="6:14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</row>
    <row r="9392" spans="6:14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</row>
    <row r="9393" spans="6:14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</row>
    <row r="9394" spans="6:14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</row>
    <row r="9395" spans="6:14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</row>
    <row r="9396" spans="6:14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</row>
    <row r="9397" spans="6:14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</row>
    <row r="9398" spans="6:14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</row>
    <row r="9399" spans="6:14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</row>
    <row r="9400" spans="6:14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</row>
    <row r="9401" spans="6:14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</row>
    <row r="9402" spans="6:14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</row>
    <row r="9403" spans="6:14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</row>
    <row r="9404" spans="6:14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</row>
    <row r="9405" spans="6:14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</row>
    <row r="9406" spans="6:14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</row>
    <row r="9407" spans="6:14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</row>
    <row r="9408" spans="6:14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</row>
    <row r="9409" spans="6:14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</row>
    <row r="9410" spans="6:14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</row>
    <row r="9411" spans="6:14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</row>
    <row r="9412" spans="6:14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</row>
    <row r="9413" spans="6:14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</row>
    <row r="9414" spans="6:14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</row>
    <row r="9415" spans="6:14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</row>
    <row r="9416" spans="6:14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</row>
    <row r="9417" spans="6:14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</row>
    <row r="9418" spans="6:14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</row>
    <row r="9419" spans="6:14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</row>
    <row r="9420" spans="6:14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</row>
    <row r="9421" spans="6:14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</row>
    <row r="9422" spans="6:14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</row>
    <row r="9423" spans="6:14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</row>
    <row r="9424" spans="6:14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</row>
    <row r="9425" spans="6:14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</row>
    <row r="9426" spans="6:14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</row>
    <row r="9427" spans="6:14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</row>
    <row r="9428" spans="6:14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</row>
    <row r="9429" spans="6:14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</row>
    <row r="9430" spans="6:14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</row>
    <row r="9431" spans="6:14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</row>
    <row r="9432" spans="6:14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</row>
    <row r="9433" spans="6:14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</row>
    <row r="9434" spans="6:14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</row>
    <row r="9435" spans="6:14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</row>
    <row r="9436" spans="6:14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</row>
    <row r="9437" spans="6:14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</row>
    <row r="9438" spans="6:14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</row>
    <row r="9439" spans="6:14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</row>
    <row r="9440" spans="6:14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</row>
    <row r="9441" spans="6:14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</row>
    <row r="9442" spans="6:14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</row>
    <row r="9443" spans="6:14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</row>
    <row r="9444" spans="6:14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</row>
    <row r="9445" spans="6:14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</row>
    <row r="9446" spans="6:14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</row>
    <row r="9447" spans="6:14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</row>
    <row r="9448" spans="6:14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</row>
    <row r="9449" spans="6:14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</row>
    <row r="9450" spans="6:14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</row>
    <row r="9451" spans="6:14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</row>
    <row r="9452" spans="6:14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</row>
    <row r="9453" spans="6:14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</row>
    <row r="9454" spans="6:14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</row>
    <row r="9455" spans="6:14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</row>
    <row r="9456" spans="6:14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</row>
    <row r="9457" spans="6:14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</row>
    <row r="9458" spans="6:14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</row>
    <row r="9459" spans="6:14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</row>
    <row r="9460" spans="6:14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</row>
    <row r="9461" spans="6:14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</row>
    <row r="9462" spans="6:14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</row>
    <row r="9463" spans="6:14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</row>
    <row r="9464" spans="6:14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</row>
    <row r="9465" spans="6:14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</row>
    <row r="9466" spans="6:14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</row>
    <row r="9467" spans="6:14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</row>
    <row r="9468" spans="6:14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</row>
    <row r="9469" spans="6:14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</row>
    <row r="9470" spans="6:14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</row>
    <row r="9471" spans="6:14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</row>
    <row r="9472" spans="6:14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</row>
    <row r="9473" spans="6:14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</row>
    <row r="9474" spans="6:14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</row>
    <row r="9475" spans="6:14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</row>
    <row r="9476" spans="6:14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</row>
    <row r="9477" spans="6:14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</row>
    <row r="9478" spans="6:14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</row>
    <row r="9479" spans="6:14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</row>
    <row r="9480" spans="6:14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</row>
    <row r="9481" spans="6:14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</row>
    <row r="9482" spans="6:14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</row>
    <row r="9483" spans="6:14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</row>
    <row r="9484" spans="6:14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</row>
    <row r="9485" spans="6:14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</row>
    <row r="9486" spans="6:14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</row>
    <row r="9487" spans="6:14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</row>
    <row r="9488" spans="6:14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</row>
    <row r="9489" spans="6:14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</row>
    <row r="9490" spans="6:14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</row>
    <row r="9491" spans="6:14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</row>
    <row r="9492" spans="6:14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</row>
    <row r="9493" spans="6:14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</row>
    <row r="9494" spans="6:14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</row>
    <row r="9495" spans="6:14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</row>
    <row r="9496" spans="6:14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</row>
    <row r="9497" spans="6:14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</row>
    <row r="9498" spans="6:14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</row>
    <row r="9499" spans="6:14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</row>
    <row r="9500" spans="6:14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</row>
    <row r="9501" spans="6:14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</row>
    <row r="9502" spans="6:14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</row>
    <row r="9503" spans="6:14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</row>
    <row r="9504" spans="6:14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</row>
    <row r="9505" spans="6:14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</row>
    <row r="9506" spans="6:14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</row>
    <row r="9507" spans="6:14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</row>
    <row r="9508" spans="6:14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</row>
    <row r="9509" spans="6:14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</row>
    <row r="9510" spans="6:14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</row>
    <row r="9511" spans="6:14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</row>
    <row r="9512" spans="6:14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</row>
    <row r="9513" spans="6:14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</row>
    <row r="9514" spans="6:14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</row>
    <row r="9515" spans="6:14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</row>
    <row r="9516" spans="6:14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</row>
    <row r="9517" spans="6:14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</row>
    <row r="9518" spans="6:14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</row>
    <row r="9519" spans="6:14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</row>
    <row r="9520" spans="6:14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</row>
    <row r="9521" spans="6:14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</row>
    <row r="9522" spans="6:14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</row>
    <row r="9523" spans="6:14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</row>
    <row r="9524" spans="6:14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</row>
    <row r="9525" spans="6:14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</row>
    <row r="9526" spans="6:14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</row>
    <row r="9527" spans="6:14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</row>
    <row r="9528" spans="6:14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</row>
    <row r="9529" spans="6:14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</row>
    <row r="9530" spans="6:14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</row>
    <row r="9531" spans="6:14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</row>
    <row r="9532" spans="6:14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</row>
    <row r="9533" spans="6:14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</row>
    <row r="9534" spans="6:14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</row>
    <row r="9535" spans="6:14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</row>
    <row r="9536" spans="6:14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</row>
    <row r="9537" spans="6:14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</row>
    <row r="9538" spans="6:14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</row>
    <row r="9539" spans="6:14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</row>
    <row r="9540" spans="6:14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</row>
    <row r="9541" spans="6:14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</row>
    <row r="9542" spans="6:14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</row>
    <row r="9543" spans="6:14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</row>
    <row r="9544" spans="6:14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</row>
    <row r="9545" spans="6:14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</row>
    <row r="9546" spans="6:14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</row>
    <row r="9547" spans="6:14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</row>
    <row r="9548" spans="6:14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</row>
    <row r="9549" spans="6:14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</row>
    <row r="9550" spans="6:14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</row>
    <row r="9551" spans="6:14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</row>
    <row r="9552" spans="6:14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</row>
    <row r="9553" spans="6:14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</row>
    <row r="9554" spans="6:14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</row>
    <row r="9555" spans="6:14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</row>
    <row r="9556" spans="6:14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</row>
    <row r="9557" spans="6:14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</row>
    <row r="9558" spans="6:14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</row>
    <row r="9559" spans="6:14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</row>
    <row r="9560" spans="6:14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</row>
    <row r="9561" spans="6:14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</row>
    <row r="9562" spans="6:14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</row>
    <row r="9563" spans="6:14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</row>
    <row r="9564" spans="6:14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</row>
    <row r="9565" spans="6:14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</row>
    <row r="9566" spans="6:14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</row>
    <row r="9567" spans="6:14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</row>
    <row r="9568" spans="6:14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</row>
    <row r="9569" spans="6:14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</row>
    <row r="9570" spans="6:14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</row>
    <row r="9571" spans="6:14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</row>
    <row r="9572" spans="6:14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</row>
    <row r="9573" spans="6:14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</row>
    <row r="9574" spans="6:14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</row>
    <row r="9575" spans="6:14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</row>
    <row r="9576" spans="6:14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</row>
    <row r="9577" spans="6:14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</row>
    <row r="9578" spans="6:14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</row>
    <row r="9579" spans="6:14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</row>
    <row r="9580" spans="6:14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</row>
    <row r="9581" spans="6:14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</row>
    <row r="9582" spans="6:14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</row>
    <row r="9583" spans="6:14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</row>
    <row r="9584" spans="6:14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</row>
    <row r="9585" spans="6:14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</row>
    <row r="9586" spans="6:14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</row>
    <row r="9587" spans="6:14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</row>
    <row r="9588" spans="6:14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</row>
    <row r="9589" spans="6:14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</row>
    <row r="9590" spans="6:14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</row>
    <row r="9591" spans="6:14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</row>
    <row r="9592" spans="6:14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</row>
    <row r="9593" spans="6:14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</row>
    <row r="9594" spans="6:14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</row>
    <row r="9595" spans="6:14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</row>
    <row r="9596" spans="6:14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</row>
    <row r="9597" spans="6:14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</row>
    <row r="9598" spans="6:14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</row>
    <row r="9599" spans="6:14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</row>
    <row r="9600" spans="6:14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</row>
    <row r="9601" spans="6:14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</row>
    <row r="9602" spans="6:14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</row>
    <row r="9603" spans="6:14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</row>
    <row r="9604" spans="6:14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</row>
    <row r="9605" spans="6:14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</row>
    <row r="9606" spans="6:14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</row>
    <row r="9607" spans="6:14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</row>
    <row r="9608" spans="6:14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</row>
    <row r="9609" spans="6:14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</row>
    <row r="9610" spans="6:14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</row>
    <row r="9611" spans="6:14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</row>
    <row r="9612" spans="6:14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</row>
    <row r="9613" spans="6:14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</row>
    <row r="9614" spans="6:14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</row>
    <row r="9615" spans="6:14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</row>
    <row r="9616" spans="6:14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</row>
    <row r="9617" spans="6:14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</row>
    <row r="9618" spans="6:14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</row>
    <row r="9619" spans="6:14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</row>
    <row r="9620" spans="6:14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</row>
    <row r="9621" spans="6:14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</row>
    <row r="9622" spans="6:14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</row>
    <row r="9623" spans="6:14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</row>
    <row r="9624" spans="6:14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</row>
    <row r="9625" spans="6:14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</row>
    <row r="9626" spans="6:14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</row>
    <row r="9627" spans="6:14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</row>
    <row r="9628" spans="6:14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</row>
    <row r="9629" spans="6:14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</row>
    <row r="9630" spans="6:14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</row>
    <row r="9631" spans="6:14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</row>
    <row r="9632" spans="6:14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</row>
    <row r="9633" spans="6:14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</row>
    <row r="9634" spans="6:14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</row>
    <row r="9635" spans="6:14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</row>
    <row r="9636" spans="6:14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</row>
    <row r="9637" spans="6:14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</row>
    <row r="9638" spans="6:14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</row>
    <row r="9639" spans="6:14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</row>
    <row r="9640" spans="6:14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</row>
    <row r="9641" spans="6:14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</row>
    <row r="9642" spans="6:14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</row>
    <row r="9643" spans="6:14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</row>
    <row r="9644" spans="6:14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</row>
    <row r="9645" spans="6:14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</row>
    <row r="9646" spans="6:14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</row>
    <row r="9647" spans="6:14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</row>
    <row r="9648" spans="6:14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</row>
    <row r="9649" spans="6:14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</row>
    <row r="9650" spans="6:14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</row>
    <row r="9651" spans="6:14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</row>
    <row r="9652" spans="6:14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</row>
    <row r="9653" spans="6:14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</row>
    <row r="9654" spans="6:14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</row>
    <row r="9655" spans="6:14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</row>
    <row r="9656" spans="6:14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</row>
    <row r="9657" spans="6:14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</row>
    <row r="9658" spans="6:14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</row>
    <row r="9659" spans="6:14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</row>
    <row r="9660" spans="6:14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</row>
    <row r="9661" spans="6:14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</row>
    <row r="9662" spans="6:14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</row>
    <row r="9663" spans="6:14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</row>
    <row r="9664" spans="6:14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</row>
    <row r="9665" spans="6:14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</row>
    <row r="9666" spans="6:14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</row>
    <row r="9667" spans="6:14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</row>
    <row r="9668" spans="6:14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</row>
    <row r="9669" spans="6:14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</row>
    <row r="9670" spans="6:14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</row>
    <row r="9671" spans="6:14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</row>
    <row r="9672" spans="6:14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</row>
    <row r="9673" spans="6:14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</row>
    <row r="9674" spans="6:14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</row>
    <row r="9675" spans="6:14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</row>
    <row r="9676" spans="6:14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</row>
    <row r="9677" spans="6:14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</row>
    <row r="9678" spans="6:14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</row>
    <row r="9679" spans="6:14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</row>
    <row r="9680" spans="6:14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</row>
    <row r="9681" spans="6:14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</row>
    <row r="9682" spans="6:14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</row>
    <row r="9683" spans="6:14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</row>
    <row r="9684" spans="6:14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</row>
    <row r="9685" spans="6:14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</row>
    <row r="9686" spans="6:14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</row>
    <row r="9687" spans="6:14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</row>
    <row r="9688" spans="6:14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</row>
    <row r="9689" spans="6:14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</row>
    <row r="9690" spans="6:14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</row>
    <row r="9691" spans="6:14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</row>
    <row r="9692" spans="6:14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</row>
    <row r="9693" spans="6:14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</row>
    <row r="9694" spans="6:14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</row>
    <row r="9695" spans="6:14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</row>
    <row r="9696" spans="6:14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</row>
    <row r="9697" spans="6:14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</row>
    <row r="9698" spans="6:14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</row>
    <row r="9699" spans="6:14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</row>
    <row r="9700" spans="6:14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</row>
    <row r="9701" spans="6:14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</row>
    <row r="9702" spans="6:14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</row>
    <row r="9703" spans="6:14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</row>
    <row r="9704" spans="6:14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</row>
    <row r="9705" spans="6:14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</row>
    <row r="9706" spans="6:14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</row>
    <row r="9707" spans="6:14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</row>
    <row r="9708" spans="6:14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</row>
    <row r="9709" spans="6:14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</row>
    <row r="9710" spans="6:14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</row>
    <row r="9711" spans="6:14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</row>
    <row r="9712" spans="6:14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</row>
    <row r="9713" spans="6:14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</row>
    <row r="9714" spans="6:14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</row>
    <row r="9715" spans="6:14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</row>
    <row r="9716" spans="6:14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</row>
    <row r="9717" spans="6:14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</row>
    <row r="9718" spans="6:14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</row>
    <row r="9719" spans="6:14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</row>
    <row r="9720" spans="6:14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</row>
    <row r="9721" spans="6:14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</row>
    <row r="9722" spans="6:14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</row>
    <row r="9723" spans="6:14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</row>
    <row r="9724" spans="6:14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</row>
    <row r="9725" spans="6:14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</row>
    <row r="9726" spans="6:14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</row>
    <row r="9727" spans="6:14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</row>
    <row r="9728" spans="6:14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</row>
    <row r="9729" spans="6:14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</row>
    <row r="9730" spans="6:14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</row>
    <row r="9731" spans="6:14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</row>
    <row r="9732" spans="6:14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</row>
    <row r="9733" spans="6:14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</row>
    <row r="9734" spans="6:14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</row>
    <row r="9735" spans="6:14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</row>
    <row r="9736" spans="6:14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</row>
    <row r="9737" spans="6:14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</row>
    <row r="9738" spans="6:14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</row>
    <row r="9739" spans="6:14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</row>
    <row r="9740" spans="6:14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</row>
    <row r="9741" spans="6:14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</row>
    <row r="9742" spans="6:14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</row>
    <row r="9743" spans="6:14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</row>
    <row r="9744" spans="6:14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</row>
    <row r="9745" spans="6:14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</row>
    <row r="9746" spans="6:14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</row>
    <row r="9747" spans="6:14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</row>
    <row r="9748" spans="6:14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</row>
    <row r="9749" spans="6:14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</row>
    <row r="9750" spans="6:14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</row>
    <row r="9751" spans="6:14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</row>
    <row r="9752" spans="6:14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</row>
    <row r="9753" spans="6:14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</row>
    <row r="9754" spans="6:14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</row>
    <row r="9755" spans="6:14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</row>
    <row r="9756" spans="6:14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</row>
    <row r="9757" spans="6:14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</row>
    <row r="9758" spans="6:14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</row>
    <row r="9759" spans="6:14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</row>
    <row r="9760" spans="6:14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</row>
    <row r="9761" spans="6:14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</row>
    <row r="9762" spans="6:14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</row>
    <row r="9763" spans="6:14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</row>
    <row r="9764" spans="6:14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</row>
    <row r="9765" spans="6:14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</row>
    <row r="9766" spans="6:14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</row>
    <row r="9767" spans="6:14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</row>
    <row r="9768" spans="6:14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</row>
    <row r="9769" spans="6:14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</row>
    <row r="9770" spans="6:14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</row>
    <row r="9771" spans="6:14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</row>
    <row r="9772" spans="6:14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</row>
    <row r="9773" spans="6:14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</row>
    <row r="9774" spans="6:14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</row>
    <row r="9775" spans="6:14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</row>
    <row r="9776" spans="6:14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</row>
    <row r="9777" spans="6:14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</row>
    <row r="9778" spans="6:14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</row>
    <row r="9779" spans="6:14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</row>
    <row r="9780" spans="6:14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</row>
    <row r="9781" spans="6:14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</row>
    <row r="9782" spans="6:14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</row>
    <row r="9783" spans="6:14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</row>
    <row r="9784" spans="6:14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</row>
    <row r="9785" spans="6:14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</row>
    <row r="9786" spans="6:14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</row>
    <row r="9787" spans="6:14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</row>
    <row r="9788" spans="6:14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</row>
    <row r="9789" spans="6:14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</row>
    <row r="9790" spans="6:14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</row>
    <row r="9791" spans="6:14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</row>
    <row r="9792" spans="6:14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</row>
    <row r="9793" spans="6:14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</row>
    <row r="9794" spans="6:14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</row>
    <row r="9795" spans="6:14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</row>
    <row r="9796" spans="6:14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</row>
    <row r="9797" spans="6:14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</row>
    <row r="9798" spans="6:14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</row>
    <row r="9799" spans="6:14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</row>
    <row r="9800" spans="6:14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</row>
    <row r="9801" spans="6:14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</row>
    <row r="9802" spans="6:14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</row>
    <row r="9803" spans="6:14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</row>
    <row r="9804" spans="6:14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</row>
    <row r="9805" spans="6:14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</row>
    <row r="9806" spans="6:14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</row>
    <row r="9807" spans="6:14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</row>
    <row r="9808" spans="6:14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</row>
    <row r="9809" spans="6:14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</row>
    <row r="9810" spans="6:14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</row>
    <row r="9811" spans="6:14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</row>
    <row r="9812" spans="6:14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</row>
    <row r="9813" spans="6:14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</row>
    <row r="9814" spans="6:14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</row>
    <row r="9815" spans="6:14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</row>
    <row r="9816" spans="6:14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</row>
    <row r="9817" spans="6:14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</row>
    <row r="9818" spans="6:14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</row>
    <row r="9819" spans="6:14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</row>
    <row r="9820" spans="6:14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</row>
    <row r="9821" spans="6:14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</row>
    <row r="9822" spans="6:14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</row>
    <row r="9823" spans="6:14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</row>
    <row r="9824" spans="6:14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</row>
    <row r="9825" spans="6:14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</row>
    <row r="9826" spans="6:14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</row>
    <row r="9827" spans="6:14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</row>
    <row r="9828" spans="6:14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</row>
    <row r="9829" spans="6:14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</row>
    <row r="9830" spans="6:14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</row>
    <row r="9831" spans="6:14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</row>
    <row r="9832" spans="6:14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</row>
    <row r="9833" spans="6:14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</row>
    <row r="9834" spans="6:14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</row>
    <row r="9835" spans="6:14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</row>
    <row r="9836" spans="6:14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</row>
    <row r="9837" spans="6:14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</row>
    <row r="9838" spans="6:14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</row>
    <row r="9839" spans="6:14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</row>
    <row r="9840" spans="6:14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</row>
    <row r="9841" spans="6:14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</row>
    <row r="9842" spans="6:14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</row>
    <row r="9843" spans="6:14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</row>
    <row r="9844" spans="6:14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</row>
    <row r="9845" spans="6:14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</row>
    <row r="9846" spans="6:14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</row>
    <row r="9847" spans="6:14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</row>
    <row r="9848" spans="6:14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</row>
    <row r="9849" spans="6:14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</row>
    <row r="9850" spans="6:14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</row>
    <row r="9851" spans="6:14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</row>
    <row r="9852" spans="6:14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</row>
    <row r="9853" spans="6:14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</row>
    <row r="9854" spans="6:14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</row>
    <row r="9855" spans="6:14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</row>
    <row r="9856" spans="6:14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</row>
    <row r="9857" spans="6:14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</row>
    <row r="9858" spans="6:14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</row>
    <row r="9859" spans="6:14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</row>
    <row r="9860" spans="6:14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</row>
    <row r="9861" spans="6:14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</row>
    <row r="9862" spans="6:14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</row>
    <row r="9863" spans="6:14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</row>
    <row r="9864" spans="6:14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</row>
    <row r="9865" spans="6:14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</row>
    <row r="9866" spans="6:14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</row>
    <row r="9867" spans="6:14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</row>
    <row r="9868" spans="6:14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</row>
    <row r="9869" spans="6:14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</row>
    <row r="9870" spans="6:14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</row>
    <row r="9871" spans="6:14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</row>
    <row r="9872" spans="6:14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</row>
    <row r="9873" spans="6:14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</row>
    <row r="9874" spans="6:14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</row>
    <row r="9875" spans="6:14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</row>
    <row r="9876" spans="6:14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</row>
    <row r="9877" spans="6:14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</row>
    <row r="9878" spans="6:14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</row>
    <row r="9879" spans="6:14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</row>
    <row r="9880" spans="6:14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</row>
    <row r="9881" spans="6:14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</row>
    <row r="9882" spans="6:14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</row>
    <row r="9883" spans="6:14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</row>
    <row r="9884" spans="6:14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</row>
    <row r="9885" spans="6:14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</row>
    <row r="9886" spans="6:14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</row>
    <row r="9887" spans="6:14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</row>
    <row r="9888" spans="6:14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</row>
    <row r="9889" spans="6:14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</row>
    <row r="9890" spans="6:14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</row>
    <row r="9891" spans="6:14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</row>
    <row r="9892" spans="6:14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</row>
    <row r="9893" spans="6:14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</row>
    <row r="9894" spans="6:14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</row>
    <row r="9895" spans="6:14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</row>
    <row r="9896" spans="6:14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</row>
    <row r="9897" spans="6:14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</row>
    <row r="9898" spans="6:14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</row>
    <row r="9899" spans="6:14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</row>
    <row r="9900" spans="6:14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</row>
    <row r="9901" spans="6:14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</row>
    <row r="9902" spans="6:14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</row>
    <row r="9903" spans="6:14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</row>
    <row r="9904" spans="6:14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</row>
    <row r="9905" spans="6:14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</row>
    <row r="9906" spans="6:14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</row>
    <row r="9907" spans="6:14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</row>
    <row r="9908" spans="6:14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</row>
    <row r="9909" spans="6:14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</row>
    <row r="9910" spans="6:14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</row>
    <row r="9911" spans="6:14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</row>
    <row r="9912" spans="6:14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</row>
    <row r="9913" spans="6:14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</row>
    <row r="9914" spans="6:14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</row>
    <row r="9915" spans="6:14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</row>
    <row r="9916" spans="6:14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</row>
    <row r="9917" spans="6:14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</row>
    <row r="9918" spans="6:14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</row>
    <row r="9919" spans="6:14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</row>
    <row r="9920" spans="6:14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</row>
    <row r="9921" spans="6:14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</row>
    <row r="9922" spans="6:14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</row>
    <row r="9923" spans="6:14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</row>
    <row r="9924" spans="6:14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</row>
    <row r="9925" spans="6:14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</row>
    <row r="9926" spans="6:14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</row>
    <row r="9927" spans="6:14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</row>
    <row r="9928" spans="6:14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</row>
    <row r="9929" spans="6:14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</row>
    <row r="9930" spans="6:14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</row>
    <row r="9931" spans="6:14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</row>
    <row r="9932" spans="6:14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</row>
    <row r="9933" spans="6:14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</row>
    <row r="9934" spans="6:14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</row>
    <row r="9935" spans="6:14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</row>
    <row r="9936" spans="6:14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</row>
    <row r="9937" spans="6:14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</row>
    <row r="9938" spans="6:14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</row>
    <row r="9939" spans="6:14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</row>
    <row r="9940" spans="6:14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</row>
    <row r="9941" spans="6:14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</row>
    <row r="9942" spans="6:14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</row>
    <row r="9943" spans="6:14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</row>
    <row r="9944" spans="6:14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</row>
    <row r="9945" spans="6:14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</row>
    <row r="9946" spans="6:14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</row>
    <row r="9947" spans="6:14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</row>
    <row r="9948" spans="6:14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</row>
    <row r="9949" spans="6:14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</row>
    <row r="9950" spans="6:14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</row>
    <row r="9951" spans="6:14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</row>
    <row r="9952" spans="6:14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</row>
    <row r="9953" spans="6:14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</row>
    <row r="9954" spans="6:14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</row>
    <row r="9955" spans="6:14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</row>
    <row r="9956" spans="6:14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</row>
    <row r="9957" spans="6:14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</row>
    <row r="9958" spans="6:14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</row>
    <row r="9959" spans="6:14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</row>
    <row r="9960" spans="6:14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</row>
    <row r="9961" spans="6:14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</row>
    <row r="9962" spans="6:14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</row>
    <row r="9963" spans="6:14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</row>
    <row r="9964" spans="6:14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</row>
    <row r="9965" spans="6:14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</row>
    <row r="9966" spans="6:14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</row>
    <row r="9967" spans="6:14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</row>
    <row r="9968" spans="6:14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</row>
    <row r="9969" spans="6:14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</row>
    <row r="9970" spans="6:14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</row>
    <row r="9971" spans="6:14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</row>
    <row r="9972" spans="6:14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</row>
    <row r="9973" spans="6:14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</row>
    <row r="9974" spans="6:14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</row>
    <row r="9975" spans="6:14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</row>
    <row r="9976" spans="6:14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</row>
    <row r="9977" spans="6:14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</row>
    <row r="9978" spans="6:14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</row>
    <row r="9979" spans="6:14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</row>
    <row r="9980" spans="6:14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</row>
    <row r="9981" spans="6:14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</row>
    <row r="9982" spans="6:14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</row>
    <row r="9983" spans="6:14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</row>
    <row r="9984" spans="6:14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</row>
    <row r="9985" spans="6:14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</row>
    <row r="9986" spans="6:14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</row>
    <row r="9987" spans="6:14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</row>
    <row r="9988" spans="6:14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</row>
    <row r="9989" spans="6:14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</row>
    <row r="9990" spans="6:14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</row>
    <row r="9991" spans="6:14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</row>
    <row r="9992" spans="6:14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</row>
    <row r="9993" spans="6:14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</row>
    <row r="9994" spans="6:14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</row>
    <row r="9995" spans="6:14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</row>
    <row r="9996" spans="6:14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</row>
    <row r="9997" spans="6:14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</row>
    <row r="9998" spans="6:14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</row>
    <row r="9999" spans="6:14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</row>
    <row r="10000" spans="6:14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</row>
    <row r="10001" spans="6:14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</row>
    <row r="10002" spans="6:14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</row>
    <row r="10003" spans="6:14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</row>
    <row r="10004" spans="6:14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</row>
    <row r="10005" spans="6:14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</row>
    <row r="10006" spans="6:14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</row>
    <row r="10007" spans="6:14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</row>
    <row r="10008" spans="6:14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</row>
    <row r="10009" spans="6:14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</row>
    <row r="10010" spans="6:14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</row>
    <row r="10011" spans="6:14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</row>
    <row r="10012" spans="6:14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</row>
    <row r="10013" spans="6:14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</row>
    <row r="10014" spans="6:14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</row>
    <row r="10015" spans="6:14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</row>
    <row r="10016" spans="6:14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</row>
    <row r="10017" spans="6:14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</row>
    <row r="10018" spans="6:14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</row>
    <row r="10019" spans="6:14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</row>
    <row r="10020" spans="6:14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</row>
    <row r="10021" spans="6:14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</row>
    <row r="10022" spans="6:14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</row>
    <row r="10023" spans="6:14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</row>
    <row r="10024" spans="6:14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</row>
    <row r="10025" spans="6:14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</row>
    <row r="10026" spans="6:14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</row>
    <row r="10027" spans="6:14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</row>
    <row r="10028" spans="6:14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</row>
    <row r="10029" spans="6:14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</row>
    <row r="10030" spans="6:14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</row>
    <row r="10031" spans="6:14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</row>
    <row r="10032" spans="6:14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</row>
    <row r="10033" spans="6:14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</row>
    <row r="10034" spans="6:14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</row>
    <row r="10035" spans="6:14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</row>
    <row r="10036" spans="6:14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</row>
    <row r="10037" spans="6:14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</row>
    <row r="10038" spans="6:14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</row>
    <row r="10039" spans="6:14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</row>
    <row r="10040" spans="6:14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</row>
    <row r="10041" spans="6:14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</row>
    <row r="10042" spans="6:14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</row>
    <row r="10043" spans="6:14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</row>
    <row r="10044" spans="6:14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</row>
    <row r="10045" spans="6:14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</row>
    <row r="10046" spans="6:14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</row>
    <row r="10047" spans="6:14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</row>
    <row r="10048" spans="6:14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</row>
    <row r="10049" spans="6:14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</row>
    <row r="10050" spans="6:14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</row>
    <row r="10051" spans="6:14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</row>
    <row r="10052" spans="6:14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</row>
    <row r="10053" spans="6:14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</row>
    <row r="10054" spans="6:14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</row>
    <row r="10055" spans="6:14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</row>
    <row r="10056" spans="6:14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</row>
    <row r="10057" spans="6:14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</row>
    <row r="10058" spans="6:14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</row>
    <row r="10059" spans="6:14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</row>
    <row r="10060" spans="6:14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</row>
    <row r="10061" spans="6:14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</row>
    <row r="10062" spans="6:14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</row>
    <row r="10063" spans="6:14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</row>
    <row r="10064" spans="6:14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</row>
    <row r="10065" spans="6:14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</row>
    <row r="10066" spans="6:14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</row>
    <row r="10067" spans="6:14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</row>
    <row r="10068" spans="6:14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</row>
    <row r="10069" spans="6:14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</row>
    <row r="10070" spans="6:14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</row>
    <row r="10071" spans="6:14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</row>
    <row r="10072" spans="6:14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</row>
    <row r="10073" spans="6:14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</row>
    <row r="10074" spans="6:14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</row>
    <row r="10075" spans="6:14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</row>
    <row r="10076" spans="6:14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</row>
    <row r="10077" spans="6:14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</row>
    <row r="10078" spans="6:14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</row>
    <row r="10079" spans="6:14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</row>
    <row r="10080" spans="6:14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</row>
    <row r="10081" spans="6:14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</row>
    <row r="10082" spans="6:14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</row>
    <row r="10083" spans="6:14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</row>
    <row r="10084" spans="6:14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</row>
    <row r="10085" spans="6:14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</row>
    <row r="10086" spans="6:14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</row>
    <row r="10087" spans="6:14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</row>
    <row r="10088" spans="6:14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</row>
    <row r="10089" spans="6:14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</row>
    <row r="10090" spans="6:14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</row>
    <row r="10091" spans="6:14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</row>
    <row r="10092" spans="6:14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</row>
    <row r="10093" spans="6:14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</row>
    <row r="10094" spans="6:14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</row>
    <row r="10095" spans="6:14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</row>
    <row r="10096" spans="6:14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</row>
    <row r="10097" spans="6:14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</row>
    <row r="10098" spans="6:14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</row>
    <row r="10099" spans="6:14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</row>
    <row r="10100" spans="6:14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</row>
    <row r="10101" spans="6:14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</row>
    <row r="10102" spans="6:14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</row>
    <row r="10103" spans="6:14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</row>
    <row r="10104" spans="6:14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</row>
    <row r="10105" spans="6:14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</row>
    <row r="10106" spans="6:14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</row>
    <row r="10107" spans="6:14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</row>
    <row r="10108" spans="6:14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</row>
    <row r="10109" spans="6:14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</row>
    <row r="10110" spans="6:14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</row>
    <row r="10111" spans="6:14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</row>
    <row r="10112" spans="6:14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</row>
    <row r="10113" spans="6:14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</row>
    <row r="10114" spans="6:14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</row>
    <row r="10115" spans="6:14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</row>
    <row r="10116" spans="6:14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</row>
    <row r="10117" spans="6:14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</row>
    <row r="10118" spans="6:14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</row>
    <row r="10119" spans="6:14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</row>
    <row r="10120" spans="6:14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</row>
    <row r="10121" spans="6:14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</row>
    <row r="10122" spans="6:14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</row>
    <row r="10123" spans="6:14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</row>
    <row r="10124" spans="6:14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</row>
    <row r="10125" spans="6:14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</row>
    <row r="10126" spans="6:14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</row>
    <row r="10127" spans="6:14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</row>
    <row r="10128" spans="6:14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</row>
    <row r="10129" spans="6:14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</row>
    <row r="10130" spans="6:14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</row>
    <row r="10131" spans="6:14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</row>
    <row r="10132" spans="6:14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</row>
    <row r="10133" spans="6:14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</row>
    <row r="10134" spans="6:14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</row>
    <row r="10135" spans="6:14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</row>
    <row r="10136" spans="6:14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</row>
    <row r="10137" spans="6:14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</row>
    <row r="10138" spans="6:14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</row>
    <row r="10139" spans="6:14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</row>
    <row r="10140" spans="6:14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</row>
    <row r="10141" spans="6:14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</row>
    <row r="10142" spans="6:14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</row>
    <row r="10143" spans="6:14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</row>
    <row r="10144" spans="6:14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</row>
    <row r="10145" spans="6:14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</row>
    <row r="10146" spans="6:14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</row>
    <row r="10147" spans="6:14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</row>
    <row r="10148" spans="6:14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</row>
    <row r="10149" spans="6:14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</row>
    <row r="10150" spans="6:14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</row>
    <row r="10151" spans="6:14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</row>
    <row r="10152" spans="6:14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</row>
    <row r="10153" spans="6:14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</row>
    <row r="10154" spans="6:14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</row>
    <row r="10155" spans="6:14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</row>
    <row r="10156" spans="6:14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</row>
    <row r="10157" spans="6:14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</row>
    <row r="10158" spans="6:14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</row>
    <row r="10159" spans="6:14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</row>
    <row r="10160" spans="6:14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</row>
    <row r="10161" spans="6:14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</row>
    <row r="10162" spans="6:14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</row>
    <row r="10163" spans="6:14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</row>
    <row r="10164" spans="6:14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</row>
    <row r="10165" spans="6:14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</row>
    <row r="10166" spans="6:14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</row>
    <row r="10167" spans="6:14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</row>
    <row r="10168" spans="6:14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</row>
    <row r="10169" spans="6:14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</row>
    <row r="10170" spans="6:14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</row>
    <row r="10171" spans="6:14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</row>
    <row r="10172" spans="6:14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</row>
    <row r="10173" spans="6:14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</row>
    <row r="10174" spans="6:14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</row>
    <row r="10175" spans="6:14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</row>
    <row r="10176" spans="6:14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</row>
    <row r="10177" spans="6:14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</row>
    <row r="10178" spans="6:14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</row>
    <row r="10179" spans="6:14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</row>
    <row r="10180" spans="6:14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</row>
    <row r="10181" spans="6:14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</row>
    <row r="10182" spans="6:14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</row>
    <row r="10183" spans="6:14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</row>
    <row r="10184" spans="6:14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</row>
    <row r="10185" spans="6:14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</row>
    <row r="10186" spans="6:14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</row>
    <row r="10187" spans="6:14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</row>
    <row r="10188" spans="6:14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</row>
    <row r="10189" spans="6:14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</row>
    <row r="10190" spans="6:14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</row>
    <row r="10191" spans="6:14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</row>
    <row r="10192" spans="6:14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</row>
    <row r="10193" spans="6:14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</row>
    <row r="10194" spans="6:14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</row>
    <row r="10195" spans="6:14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</row>
    <row r="10196" spans="6:14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</row>
    <row r="10197" spans="6:14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</row>
    <row r="10198" spans="6:14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</row>
    <row r="10199" spans="6:14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</row>
    <row r="10200" spans="6:14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</row>
    <row r="10201" spans="6:14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</row>
    <row r="10202" spans="6:14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</row>
    <row r="10203" spans="6:14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</row>
    <row r="10204" spans="6:14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</row>
    <row r="10205" spans="6:14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</row>
    <row r="10206" spans="6:14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</row>
    <row r="10207" spans="6:14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</row>
    <row r="10208" spans="6:14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</row>
    <row r="10209" spans="6:14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</row>
    <row r="10210" spans="6:14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</row>
    <row r="10211" spans="6:14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</row>
    <row r="10212" spans="6:14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</row>
    <row r="10213" spans="6:14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</row>
    <row r="10214" spans="6:14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</row>
    <row r="10215" spans="6:14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</row>
    <row r="10216" spans="6:14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</row>
    <row r="10217" spans="6:14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</row>
    <row r="10218" spans="6:14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</row>
    <row r="10219" spans="6:14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</row>
    <row r="10220" spans="6:14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</row>
    <row r="10221" spans="6:14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</row>
    <row r="10222" spans="6:14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</row>
    <row r="10223" spans="6:14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</row>
    <row r="10224" spans="6:14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</row>
    <row r="10225" spans="6:14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</row>
    <row r="10226" spans="6:14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</row>
    <row r="10227" spans="6:14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</row>
    <row r="10228" spans="6:14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</row>
    <row r="10229" spans="6:14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</row>
    <row r="10230" spans="6:14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</row>
    <row r="10231" spans="6:14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</row>
    <row r="10232" spans="6:14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</row>
    <row r="10233" spans="6:14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</row>
    <row r="10234" spans="6:14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</row>
    <row r="10235" spans="6:14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</row>
    <row r="10236" spans="6:14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</row>
    <row r="10237" spans="6:14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</row>
    <row r="10238" spans="6:14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</row>
    <row r="10239" spans="6:14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</row>
    <row r="10240" spans="6:14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</row>
    <row r="10241" spans="6:14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</row>
    <row r="10242" spans="6:14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</row>
    <row r="10243" spans="6:14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</row>
    <row r="10244" spans="6:14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</row>
    <row r="10245" spans="6:14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</row>
    <row r="10246" spans="6:14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</row>
    <row r="10247" spans="6:14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</row>
    <row r="10248" spans="6:14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</row>
    <row r="10249" spans="6:14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</row>
    <row r="10250" spans="6:14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</row>
    <row r="10251" spans="6:14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</row>
    <row r="10252" spans="6:14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</row>
    <row r="10253" spans="6:14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</row>
    <row r="10254" spans="6:14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</row>
    <row r="10255" spans="6:14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</row>
    <row r="10256" spans="6:14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</row>
    <row r="10257" spans="6:14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</row>
    <row r="10258" spans="6:14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</row>
    <row r="10259" spans="6:14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</row>
    <row r="10260" spans="6:14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</row>
    <row r="10261" spans="6:14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</row>
    <row r="10262" spans="6:14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</row>
    <row r="10263" spans="6:14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</row>
    <row r="10264" spans="6:14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</row>
    <row r="10265" spans="6:14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</row>
    <row r="10266" spans="6:14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</row>
    <row r="10267" spans="6:14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</row>
    <row r="10268" spans="6:14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</row>
    <row r="10269" spans="6:14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</row>
    <row r="10270" spans="6:14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</row>
    <row r="10271" spans="6:14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</row>
    <row r="10272" spans="6:14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</row>
    <row r="10273" spans="6:14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</row>
    <row r="10274" spans="6:14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</row>
    <row r="10275" spans="6:14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</row>
    <row r="10276" spans="6:14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</row>
    <row r="10277" spans="6:14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</row>
    <row r="10278" spans="6:14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</row>
    <row r="10279" spans="6:14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</row>
    <row r="10280" spans="6:14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</row>
    <row r="10281" spans="6:14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</row>
    <row r="10282" spans="6:14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</row>
    <row r="10283" spans="6:14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</row>
    <row r="10284" spans="6:14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</row>
    <row r="10285" spans="6:14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</row>
    <row r="10286" spans="6:14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</row>
    <row r="10287" spans="6:14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</row>
    <row r="10288" spans="6:14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</row>
    <row r="10289" spans="6:14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</row>
    <row r="10290" spans="6:14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</row>
    <row r="10291" spans="6:14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</row>
    <row r="10292" spans="6:14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</row>
    <row r="10293" spans="6:14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</row>
    <row r="10294" spans="6:14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</row>
    <row r="10295" spans="6:14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</row>
    <row r="10296" spans="6:14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</row>
    <row r="10297" spans="6:14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</row>
    <row r="10298" spans="6:14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</row>
    <row r="10299" spans="6:14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</row>
    <row r="10300" spans="6:14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</row>
    <row r="10301" spans="6:14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</row>
    <row r="10302" spans="6:14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</row>
    <row r="10303" spans="6:14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</row>
    <row r="10304" spans="6:14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</row>
    <row r="10305" spans="6:14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</row>
    <row r="10306" spans="6:14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</row>
    <row r="10307" spans="6:14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</row>
    <row r="10308" spans="6:14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</row>
    <row r="10309" spans="6:14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</row>
    <row r="10310" spans="6:14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</row>
    <row r="10311" spans="6:14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</row>
    <row r="10312" spans="6:14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</row>
    <row r="10313" spans="6:14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</row>
    <row r="10314" spans="6:14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</row>
    <row r="10315" spans="6:14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</row>
    <row r="10316" spans="6:14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</row>
    <row r="10317" spans="6:14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</row>
    <row r="10318" spans="6:14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</row>
    <row r="10319" spans="6:14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</row>
    <row r="10320" spans="6:14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</row>
    <row r="10321" spans="6:14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</row>
    <row r="10322" spans="6:14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</row>
    <row r="10323" spans="6:14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</row>
    <row r="10324" spans="6:14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</row>
    <row r="10325" spans="6:14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</row>
    <row r="10326" spans="6:14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</row>
    <row r="10327" spans="6:14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</row>
    <row r="10328" spans="6:14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</row>
    <row r="10329" spans="6:14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</row>
    <row r="10330" spans="6:14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</row>
    <row r="10331" spans="6:14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</row>
    <row r="10332" spans="6:14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</row>
    <row r="10333" spans="6:14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</row>
    <row r="10334" spans="6:14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</row>
    <row r="10335" spans="6:14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</row>
    <row r="10336" spans="6:14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</row>
    <row r="10337" spans="6:14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</row>
    <row r="10338" spans="6:14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</row>
    <row r="10339" spans="6:14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</row>
    <row r="10340" spans="6:14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</row>
    <row r="10341" spans="6:14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</row>
    <row r="10342" spans="6:14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</row>
    <row r="10343" spans="6:14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</row>
    <row r="10344" spans="6:14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</row>
    <row r="10345" spans="6:14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</row>
    <row r="10346" spans="6:14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</row>
    <row r="10347" spans="6:14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</row>
    <row r="10348" spans="6:14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</row>
    <row r="10349" spans="6:14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</row>
    <row r="10350" spans="6:14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</row>
    <row r="10351" spans="6:14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</row>
    <row r="10352" spans="6:14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</row>
    <row r="10353" spans="6:14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</row>
    <row r="10354" spans="6:14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</row>
    <row r="10355" spans="6:14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</row>
    <row r="10356" spans="6:14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</row>
    <row r="10357" spans="6:14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</row>
    <row r="10358" spans="6:14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</row>
    <row r="10359" spans="6:14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</row>
    <row r="10360" spans="6:14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</row>
    <row r="10361" spans="6:14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</row>
    <row r="10362" spans="6:14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</row>
    <row r="10363" spans="6:14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</row>
    <row r="10364" spans="6:14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</row>
    <row r="10365" spans="6:14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</row>
    <row r="10366" spans="6:14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</row>
    <row r="10367" spans="6:14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</row>
    <row r="10368" spans="6:14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</row>
    <row r="10369" spans="1:26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</row>
    <row r="10370" spans="1:26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</row>
    <row r="10371" spans="1:26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</row>
    <row r="10372" spans="1:26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</row>
    <row r="10373" spans="1:26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</row>
    <row r="10374" spans="1:26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</row>
    <row r="10375" spans="1:26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</row>
    <row r="10376" spans="1:26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</row>
    <row r="10377" spans="1:26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</row>
    <row r="10378" spans="1:26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</row>
    <row r="10379" spans="1:26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</row>
    <row r="10380" spans="1:26" s="6" customFormat="1" x14ac:dyDescent="0.25">
      <c r="A10380" s="3"/>
      <c r="B10380" s="3"/>
      <c r="C10380" s="3"/>
      <c r="D10380" s="163"/>
      <c r="E10380" s="3"/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</row>
    <row r="10381" spans="1:26" s="6" customFormat="1" x14ac:dyDescent="0.25">
      <c r="A10381" s="3"/>
      <c r="B10381" s="3"/>
      <c r="C10381" s="3"/>
      <c r="D10381" s="163"/>
      <c r="E10381" s="3"/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</row>
    <row r="10382" spans="1:26" s="6" customFormat="1" x14ac:dyDescent="0.25">
      <c r="A10382" s="3"/>
      <c r="B10382" s="3"/>
      <c r="C10382" s="3"/>
      <c r="D10382" s="163"/>
      <c r="E10382" s="3"/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</row>
    <row r="10383" spans="1:26" s="6" customFormat="1" x14ac:dyDescent="0.25">
      <c r="A10383" s="3"/>
      <c r="B10383" s="3"/>
      <c r="C10383" s="3"/>
      <c r="D10383" s="163"/>
      <c r="E10383" s="3"/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</row>
    <row r="10384" spans="1:26" s="6" customFormat="1" x14ac:dyDescent="0.25">
      <c r="A10384" s="3"/>
      <c r="B10384" s="3"/>
      <c r="C10384" s="3"/>
      <c r="D10384" s="163"/>
      <c r="E10384" s="3"/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</row>
    <row r="10385" spans="1:26" s="6" customFormat="1" x14ac:dyDescent="0.25">
      <c r="A10385" s="3"/>
      <c r="B10385" s="3"/>
      <c r="C10385" s="3"/>
      <c r="D10385" s="163"/>
      <c r="E10385" s="3"/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</row>
    <row r="10386" spans="1:26" s="6" customFormat="1" x14ac:dyDescent="0.25">
      <c r="A10386" s="3"/>
      <c r="B10386" s="3"/>
      <c r="C10386" s="3"/>
      <c r="D10386" s="163"/>
      <c r="E10386" s="3"/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</row>
    <row r="10387" spans="1:26" s="6" customFormat="1" x14ac:dyDescent="0.25">
      <c r="A10387" s="3"/>
      <c r="B10387" s="3"/>
      <c r="C10387" s="3"/>
      <c r="D10387" s="163"/>
      <c r="E10387" s="3"/>
      <c r="F10387" s="34"/>
      <c r="G10387" s="34"/>
      <c r="H10387" s="34"/>
      <c r="I10387" s="34"/>
      <c r="J10387" s="34"/>
      <c r="K10387" s="34"/>
      <c r="L10387" s="34"/>
      <c r="M10387" s="34"/>
      <c r="N10387" s="34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</row>
    <row r="10388" spans="1:26" s="6" customFormat="1" x14ac:dyDescent="0.25">
      <c r="A10388" s="3"/>
      <c r="B10388" s="3"/>
      <c r="C10388" s="3"/>
      <c r="D10388" s="163"/>
      <c r="E10388" s="3"/>
      <c r="F10388" s="34"/>
      <c r="G10388" s="34"/>
      <c r="H10388" s="34"/>
      <c r="I10388" s="34"/>
      <c r="J10388" s="34"/>
      <c r="K10388" s="34"/>
      <c r="L10388" s="34"/>
      <c r="M10388" s="34"/>
      <c r="N10388" s="34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</row>
    <row r="10389" spans="1:26" s="6" customFormat="1" x14ac:dyDescent="0.25">
      <c r="A10389" s="3"/>
      <c r="B10389" s="3"/>
      <c r="C10389" s="3"/>
      <c r="D10389" s="163"/>
      <c r="E10389" s="3"/>
      <c r="F10389" s="34"/>
      <c r="G10389" s="34"/>
      <c r="H10389" s="34"/>
      <c r="I10389" s="34"/>
      <c r="J10389" s="34"/>
      <c r="K10389" s="34"/>
      <c r="L10389" s="34"/>
      <c r="M10389" s="34"/>
      <c r="N10389" s="34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</row>
    <row r="10390" spans="1:26" s="6" customFormat="1" x14ac:dyDescent="0.25">
      <c r="A10390" s="3"/>
      <c r="B10390" s="3"/>
      <c r="C10390" s="3"/>
      <c r="D10390" s="163"/>
      <c r="E10390" s="3"/>
      <c r="F10390" s="34"/>
      <c r="G10390" s="34"/>
      <c r="H10390" s="34"/>
      <c r="I10390" s="34"/>
      <c r="J10390" s="34"/>
      <c r="K10390" s="34"/>
      <c r="L10390" s="34"/>
      <c r="M10390" s="34"/>
      <c r="N10390" s="34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</row>
    <row r="10391" spans="1:26" s="6" customFormat="1" x14ac:dyDescent="0.25">
      <c r="A10391" s="3"/>
      <c r="B10391" s="3"/>
      <c r="C10391" s="3"/>
      <c r="D10391" s="163"/>
      <c r="E10391" s="3"/>
      <c r="F10391" s="34"/>
      <c r="G10391" s="34"/>
      <c r="H10391" s="34"/>
      <c r="I10391" s="34"/>
      <c r="J10391" s="34"/>
      <c r="K10391" s="34"/>
      <c r="L10391" s="34"/>
      <c r="M10391" s="34"/>
      <c r="N10391" s="34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</row>
    <row r="10392" spans="1:26" s="6" customFormat="1" x14ac:dyDescent="0.25">
      <c r="A10392" s="3"/>
      <c r="B10392" s="3"/>
      <c r="C10392" s="3"/>
      <c r="D10392" s="163"/>
      <c r="E10392" s="3"/>
      <c r="F10392" s="34"/>
      <c r="G10392" s="34"/>
      <c r="H10392" s="34"/>
      <c r="I10392" s="34"/>
      <c r="J10392" s="34"/>
      <c r="K10392" s="34"/>
      <c r="L10392" s="34"/>
      <c r="M10392" s="34"/>
      <c r="N10392" s="34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</row>
    <row r="10393" spans="1:26" s="6" customFormat="1" x14ac:dyDescent="0.25">
      <c r="A10393" s="3"/>
      <c r="B10393" s="3"/>
      <c r="C10393" s="3"/>
      <c r="D10393" s="163"/>
      <c r="E10393" s="3"/>
      <c r="F10393" s="34"/>
      <c r="G10393" s="34"/>
      <c r="H10393" s="34"/>
      <c r="I10393" s="34"/>
      <c r="J10393" s="34"/>
      <c r="K10393" s="34"/>
      <c r="L10393" s="34"/>
      <c r="M10393" s="34"/>
      <c r="N10393" s="34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</row>
    <row r="10394" spans="1:26" s="6" customFormat="1" x14ac:dyDescent="0.25">
      <c r="A10394" s="3"/>
      <c r="B10394" s="3"/>
      <c r="C10394" s="3"/>
      <c r="D10394" s="163"/>
      <c r="E10394" s="3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</row>
    <row r="10395" spans="1:26" s="6" customFormat="1" x14ac:dyDescent="0.25">
      <c r="A10395" s="3"/>
      <c r="B10395" s="3"/>
      <c r="C10395" s="3"/>
      <c r="D10395" s="163"/>
      <c r="E10395" s="3"/>
      <c r="F10395" s="34"/>
      <c r="G10395" s="34"/>
      <c r="H10395" s="34"/>
      <c r="I10395" s="34"/>
      <c r="J10395" s="34"/>
      <c r="K10395" s="34"/>
      <c r="L10395" s="34"/>
      <c r="M10395" s="34"/>
      <c r="N10395" s="34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</row>
    <row r="10396" spans="1:26" s="6" customFormat="1" x14ac:dyDescent="0.25">
      <c r="A10396" s="3"/>
      <c r="B10396" s="3"/>
      <c r="C10396" s="3"/>
      <c r="D10396" s="163"/>
      <c r="E10396" s="3"/>
      <c r="F10396" s="34"/>
      <c r="G10396" s="34"/>
      <c r="H10396" s="34"/>
      <c r="I10396" s="34"/>
      <c r="J10396" s="34"/>
      <c r="K10396" s="34"/>
      <c r="L10396" s="34"/>
      <c r="M10396" s="34"/>
      <c r="N10396" s="34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</row>
    <row r="10397" spans="1:26" s="6" customFormat="1" x14ac:dyDescent="0.25">
      <c r="A10397" s="3"/>
      <c r="B10397" s="3"/>
      <c r="C10397" s="3"/>
      <c r="D10397" s="163"/>
      <c r="E10397" s="3"/>
      <c r="F10397" s="34"/>
      <c r="G10397" s="34"/>
      <c r="H10397" s="34"/>
      <c r="I10397" s="34"/>
      <c r="J10397" s="34"/>
      <c r="K10397" s="34"/>
      <c r="L10397" s="34"/>
      <c r="M10397" s="34"/>
      <c r="N10397" s="34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</row>
    <row r="10398" spans="1:26" s="6" customFormat="1" x14ac:dyDescent="0.25">
      <c r="A10398" s="3"/>
      <c r="B10398" s="3"/>
      <c r="C10398" s="3"/>
      <c r="D10398" s="163"/>
      <c r="E10398" s="3"/>
      <c r="F10398" s="34"/>
      <c r="G10398" s="34"/>
      <c r="H10398" s="34"/>
      <c r="I10398" s="34"/>
      <c r="J10398" s="34"/>
      <c r="K10398" s="34"/>
      <c r="L10398" s="34"/>
      <c r="M10398" s="34"/>
      <c r="N10398" s="34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</row>
    <row r="10399" spans="1:26" s="6" customFormat="1" x14ac:dyDescent="0.25">
      <c r="A10399" s="3"/>
      <c r="B10399" s="3"/>
      <c r="C10399" s="3"/>
      <c r="D10399" s="163"/>
      <c r="E10399" s="3"/>
      <c r="F10399" s="34"/>
      <c r="G10399" s="34"/>
      <c r="H10399" s="34"/>
      <c r="I10399" s="34"/>
      <c r="J10399" s="34"/>
      <c r="K10399" s="34"/>
      <c r="L10399" s="34"/>
      <c r="M10399" s="34"/>
      <c r="N10399" s="34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</row>
    <row r="10400" spans="1:26" s="6" customFormat="1" x14ac:dyDescent="0.25">
      <c r="A10400" s="3"/>
      <c r="B10400" s="3"/>
      <c r="C10400" s="3"/>
      <c r="D10400" s="163"/>
      <c r="E10400" s="3"/>
      <c r="F10400" s="34"/>
      <c r="G10400" s="34"/>
      <c r="H10400" s="34"/>
      <c r="I10400" s="34"/>
      <c r="J10400" s="34"/>
      <c r="K10400" s="34"/>
      <c r="L10400" s="34"/>
      <c r="M10400" s="34"/>
      <c r="N10400" s="34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</row>
    <row r="10401" spans="1:26" s="6" customFormat="1" x14ac:dyDescent="0.25">
      <c r="A10401" s="3"/>
      <c r="B10401" s="3"/>
      <c r="C10401" s="3"/>
      <c r="D10401" s="163"/>
      <c r="E10401" s="3"/>
      <c r="F10401" s="34"/>
      <c r="G10401" s="34"/>
      <c r="H10401" s="34"/>
      <c r="I10401" s="34"/>
      <c r="J10401" s="34"/>
      <c r="K10401" s="34"/>
      <c r="L10401" s="34"/>
      <c r="M10401" s="34"/>
      <c r="N10401" s="34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</row>
    <row r="10402" spans="1:26" s="6" customFormat="1" x14ac:dyDescent="0.25">
      <c r="A10402" s="3"/>
      <c r="B10402" s="3"/>
      <c r="C10402" s="3"/>
      <c r="D10402" s="163"/>
      <c r="E10402" s="3"/>
      <c r="F10402" s="34"/>
      <c r="G10402" s="34"/>
      <c r="H10402" s="34"/>
      <c r="I10402" s="34"/>
      <c r="J10402" s="34"/>
      <c r="K10402" s="34"/>
      <c r="L10402" s="34"/>
      <c r="M10402" s="34"/>
      <c r="N10402" s="34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</row>
    <row r="10403" spans="1:26" s="6" customFormat="1" x14ac:dyDescent="0.25">
      <c r="A10403" s="3"/>
      <c r="B10403" s="3"/>
      <c r="C10403" s="3"/>
      <c r="D10403" s="163"/>
      <c r="E10403" s="3"/>
      <c r="F10403" s="34"/>
      <c r="G10403" s="34"/>
      <c r="H10403" s="34"/>
      <c r="I10403" s="34"/>
      <c r="J10403" s="34"/>
      <c r="K10403" s="34"/>
      <c r="L10403" s="34"/>
      <c r="M10403" s="34"/>
      <c r="N10403" s="34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</row>
    <row r="10404" spans="1:26" s="6" customFormat="1" x14ac:dyDescent="0.25">
      <c r="A10404" s="3"/>
      <c r="B10404" s="3"/>
      <c r="C10404" s="3"/>
      <c r="D10404" s="163"/>
      <c r="E10404" s="3"/>
      <c r="F10404" s="34"/>
      <c r="G10404" s="34"/>
      <c r="H10404" s="34"/>
      <c r="I10404" s="34"/>
      <c r="J10404" s="34"/>
      <c r="K10404" s="34"/>
      <c r="L10404" s="34"/>
      <c r="M10404" s="34"/>
      <c r="N10404" s="34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</row>
    <row r="10405" spans="1:26" s="6" customFormat="1" x14ac:dyDescent="0.25">
      <c r="A10405" s="3"/>
      <c r="B10405" s="3"/>
      <c r="C10405" s="3"/>
      <c r="D10405" s="163"/>
      <c r="E10405" s="3"/>
      <c r="F10405" s="34"/>
      <c r="G10405" s="34"/>
      <c r="H10405" s="34"/>
      <c r="I10405" s="34"/>
      <c r="J10405" s="34"/>
      <c r="K10405" s="34"/>
      <c r="L10405" s="34"/>
      <c r="M10405" s="34"/>
      <c r="N10405" s="34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</row>
    <row r="10406" spans="1:26" s="6" customFormat="1" x14ac:dyDescent="0.25">
      <c r="A10406" s="3"/>
      <c r="B10406" s="3"/>
      <c r="C10406" s="3"/>
      <c r="D10406" s="163"/>
      <c r="E10406" s="3"/>
      <c r="F10406" s="34"/>
      <c r="G10406" s="34"/>
      <c r="H10406" s="34"/>
      <c r="I10406" s="34"/>
      <c r="J10406" s="34"/>
      <c r="K10406" s="34"/>
      <c r="L10406" s="34"/>
      <c r="M10406" s="34"/>
      <c r="N10406" s="34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</row>
    <row r="10407" spans="1:26" s="6" customFormat="1" x14ac:dyDescent="0.25">
      <c r="A10407" s="3"/>
      <c r="B10407" s="3"/>
      <c r="C10407" s="3"/>
      <c r="D10407" s="163"/>
      <c r="E10407" s="3"/>
      <c r="F10407" s="34"/>
      <c r="G10407" s="34"/>
      <c r="H10407" s="34"/>
      <c r="I10407" s="34"/>
      <c r="J10407" s="34"/>
      <c r="K10407" s="34"/>
      <c r="L10407" s="34"/>
      <c r="M10407" s="34"/>
      <c r="N10407" s="34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</row>
    <row r="10408" spans="1:26" s="6" customFormat="1" x14ac:dyDescent="0.25">
      <c r="A10408" s="3"/>
      <c r="B10408" s="3"/>
      <c r="C10408" s="3"/>
      <c r="D10408" s="163"/>
      <c r="E10408" s="3"/>
      <c r="F10408" s="34"/>
      <c r="G10408" s="34"/>
      <c r="H10408" s="34"/>
      <c r="I10408" s="34"/>
      <c r="J10408" s="34"/>
      <c r="K10408" s="34"/>
      <c r="L10408" s="34"/>
      <c r="M10408" s="34"/>
      <c r="N10408" s="34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</row>
    <row r="10409" spans="1:26" s="6" customFormat="1" x14ac:dyDescent="0.25">
      <c r="A10409" s="3"/>
      <c r="B10409" s="3"/>
      <c r="C10409" s="3"/>
      <c r="D10409" s="163"/>
      <c r="E10409" s="3"/>
      <c r="F10409" s="34"/>
      <c r="G10409" s="34"/>
      <c r="H10409" s="34"/>
      <c r="I10409" s="34"/>
      <c r="J10409" s="34"/>
      <c r="K10409" s="34"/>
      <c r="L10409" s="34"/>
      <c r="M10409" s="34"/>
      <c r="N10409" s="34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</row>
    <row r="10410" spans="1:26" s="6" customFormat="1" x14ac:dyDescent="0.25">
      <c r="A10410" s="3"/>
      <c r="B10410" s="3"/>
      <c r="C10410" s="3"/>
      <c r="D10410" s="163"/>
      <c r="E10410" s="3"/>
      <c r="F10410" s="34"/>
      <c r="G10410" s="34"/>
      <c r="H10410" s="34"/>
      <c r="I10410" s="34"/>
      <c r="J10410" s="34"/>
      <c r="K10410" s="34"/>
      <c r="L10410" s="34"/>
      <c r="M10410" s="34"/>
      <c r="N10410" s="34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</row>
    <row r="10411" spans="1:26" s="6" customFormat="1" x14ac:dyDescent="0.25">
      <c r="A10411" s="3"/>
      <c r="B10411" s="3"/>
      <c r="C10411" s="3"/>
      <c r="D10411" s="163"/>
      <c r="E10411" s="3"/>
      <c r="F10411" s="34"/>
      <c r="G10411" s="34"/>
      <c r="H10411" s="34"/>
      <c r="I10411" s="34"/>
      <c r="J10411" s="34"/>
      <c r="K10411" s="34"/>
      <c r="L10411" s="34"/>
      <c r="M10411" s="34"/>
      <c r="N10411" s="34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</row>
    <row r="10412" spans="1:26" s="6" customFormat="1" x14ac:dyDescent="0.25">
      <c r="A10412" s="3"/>
      <c r="B10412" s="3"/>
      <c r="C10412" s="3"/>
      <c r="D10412" s="163"/>
      <c r="E10412" s="3"/>
      <c r="F10412" s="34"/>
      <c r="G10412" s="34"/>
      <c r="H10412" s="34"/>
      <c r="I10412" s="34"/>
      <c r="J10412" s="34"/>
      <c r="K10412" s="34"/>
      <c r="L10412" s="34"/>
      <c r="M10412" s="34"/>
      <c r="N10412" s="34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</row>
    <row r="10413" spans="1:26" s="6" customFormat="1" x14ac:dyDescent="0.25">
      <c r="A10413" s="3"/>
      <c r="B10413" s="3"/>
      <c r="C10413" s="3"/>
      <c r="D10413" s="163"/>
      <c r="E10413" s="3"/>
      <c r="F10413" s="34"/>
      <c r="G10413" s="34"/>
      <c r="H10413" s="34"/>
      <c r="I10413" s="34"/>
      <c r="J10413" s="34"/>
      <c r="K10413" s="34"/>
      <c r="L10413" s="34"/>
      <c r="M10413" s="34"/>
      <c r="N10413" s="34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</row>
    <row r="10414" spans="1:26" s="6" customFormat="1" x14ac:dyDescent="0.25">
      <c r="A10414" s="3"/>
      <c r="B10414" s="3"/>
      <c r="C10414" s="3"/>
      <c r="D10414" s="163"/>
      <c r="E10414" s="3"/>
      <c r="F10414" s="34"/>
      <c r="G10414" s="34"/>
      <c r="H10414" s="34"/>
      <c r="I10414" s="34"/>
      <c r="J10414" s="34"/>
      <c r="K10414" s="34"/>
      <c r="L10414" s="34"/>
      <c r="M10414" s="34"/>
      <c r="N10414" s="34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</row>
    <row r="10415" spans="1:26" s="6" customFormat="1" x14ac:dyDescent="0.25">
      <c r="A10415" s="3"/>
      <c r="B10415" s="3"/>
      <c r="C10415" s="3"/>
      <c r="D10415" s="163"/>
      <c r="E10415" s="3"/>
      <c r="F10415" s="34"/>
      <c r="G10415" s="34"/>
      <c r="H10415" s="34"/>
      <c r="I10415" s="34"/>
      <c r="J10415" s="34"/>
      <c r="K10415" s="34"/>
      <c r="L10415" s="34"/>
      <c r="M10415" s="34"/>
      <c r="N10415" s="34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</row>
  </sheetData>
  <sortState ref="B51:Y53">
    <sortCondition ref="Y51:Y53"/>
  </sortState>
  <mergeCells count="18">
    <mergeCell ref="F2:H3"/>
    <mergeCell ref="A2:A4"/>
    <mergeCell ref="B2:B4"/>
    <mergeCell ref="C2:C4"/>
    <mergeCell ref="D2:D4"/>
    <mergeCell ref="E2:E4"/>
    <mergeCell ref="O2:Q2"/>
    <mergeCell ref="O3:Q3"/>
    <mergeCell ref="I2:K3"/>
    <mergeCell ref="L2:N3"/>
    <mergeCell ref="R2:T2"/>
    <mergeCell ref="W2:W4"/>
    <mergeCell ref="X2:X4"/>
    <mergeCell ref="Y2:Y4"/>
    <mergeCell ref="Z2:Z4"/>
    <mergeCell ref="R3:T3"/>
    <mergeCell ref="U2:U4"/>
    <mergeCell ref="V2:V4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 r:id="rId1"/>
  <rowBreaks count="1" manualBreakCount="1">
    <brk id="44" max="2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61D47650D83A4681DB77F129F73CA3" ma:contentTypeVersion="15" ma:contentTypeDescription="Create a new document." ma:contentTypeScope="" ma:versionID="c97a56b59df06e02c5b1965c5644505f">
  <xsd:schema xmlns:xsd="http://www.w3.org/2001/XMLSchema" xmlns:xs="http://www.w3.org/2001/XMLSchema" xmlns:p="http://schemas.microsoft.com/office/2006/metadata/properties" xmlns:ns3="ccc67d15-ed47-42f9-9b5a-15f79142d1cc" xmlns:ns4="9c1bab78-6d1e-46d8-82ea-f78da87ee897" targetNamespace="http://schemas.microsoft.com/office/2006/metadata/properties" ma:root="true" ma:fieldsID="c94daa21875a4f59c354a97ed91c9090" ns3:_="" ns4:_="">
    <xsd:import namespace="ccc67d15-ed47-42f9-9b5a-15f79142d1cc"/>
    <xsd:import namespace="9c1bab78-6d1e-46d8-82ea-f78da87ee89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67d15-ed47-42f9-9b5a-15f79142d1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bab78-6d1e-46d8-82ea-f78da87ee8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c1bab78-6d1e-46d8-82ea-f78da87ee897" xsi:nil="true"/>
  </documentManagement>
</p:properties>
</file>

<file path=customXml/itemProps1.xml><?xml version="1.0" encoding="utf-8"?>
<ds:datastoreItem xmlns:ds="http://schemas.openxmlformats.org/officeDocument/2006/customXml" ds:itemID="{5DE3C6C6-B8B0-492F-BEDF-CA758B9AE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c67d15-ed47-42f9-9b5a-15f79142d1cc"/>
    <ds:schemaRef ds:uri="9c1bab78-6d1e-46d8-82ea-f78da87ee8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FD126F9-CC8E-495C-A95E-A6EBE51429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82B682-FFB8-4399-BE21-76AA340C8307}">
  <ds:schemaRefs>
    <ds:schemaRef ds:uri="ccc67d15-ed47-42f9-9b5a-15f79142d1c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c1bab78-6d1e-46d8-82ea-f78da87ee89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10</vt:i4>
      </vt:variant>
    </vt:vector>
  </HeadingPairs>
  <TitlesOfParts>
    <vt:vector size="25" baseType="lpstr">
      <vt:lpstr>Кон-ты</vt:lpstr>
      <vt:lpstr>Спорт</vt:lpstr>
      <vt:lpstr>Рег-ия</vt:lpstr>
      <vt:lpstr>Рег-ия (2)</vt:lpstr>
      <vt:lpstr>Лист2</vt:lpstr>
      <vt:lpstr>1</vt:lpstr>
      <vt:lpstr>Лист1</vt:lpstr>
      <vt:lpstr>1-Абс</vt:lpstr>
      <vt:lpstr>2</vt:lpstr>
      <vt:lpstr>Лист3</vt:lpstr>
      <vt:lpstr>2-Абс</vt:lpstr>
      <vt:lpstr>Е3</vt:lpstr>
      <vt:lpstr>Хобби</vt:lpstr>
      <vt:lpstr>Лайт</vt:lpstr>
      <vt:lpstr>Лист4</vt:lpstr>
      <vt:lpstr>ATV</vt:lpstr>
      <vt:lpstr>'1'!Область_печати</vt:lpstr>
      <vt:lpstr>'2'!Область_печати</vt:lpstr>
      <vt:lpstr>Лайт!Область_печати</vt:lpstr>
      <vt:lpstr>'Рег-ия (2)'!Область_печати</vt:lpstr>
      <vt:lpstr>Хобби!Область_печати</vt:lpstr>
      <vt:lpstr>пр</vt:lpstr>
      <vt:lpstr>хобби</vt:lpstr>
      <vt:lpstr>ЧР</vt:lpstr>
      <vt:lpstr>Юниоры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2025-04-19T15:11:25Z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0x0101009561D47650D83A4681DB77F129F73CA3</vt:lpwstr>
  </property>
</Properties>
</file>